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xr:revisionPtr revIDLastSave="0" documentId="13_ncr:1_{76FF8C93-9D94-4853-8989-FD6D43C588E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ŽETAK" sheetId="1" r:id="rId1"/>
    <sheet name=" Račun prihoda i rashoda" sheetId="3" r:id="rId2"/>
    <sheet name="Rashodi i prihodi prema izvoru" sheetId="8" r:id="rId3"/>
    <sheet name="Rashodi prema funkcijskoj k " sheetId="11" r:id="rId4"/>
    <sheet name="Račun financiranja " sheetId="9" r:id="rId5"/>
    <sheet name="Račun fin prema izvorima f" sheetId="10" r:id="rId6"/>
    <sheet name="Programska klasifikacija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2" i="3" l="1"/>
  <c r="K33" i="3"/>
  <c r="K76" i="3"/>
  <c r="K75" i="3"/>
  <c r="K74" i="3"/>
  <c r="K70" i="3"/>
  <c r="K69" i="3"/>
  <c r="K68" i="3"/>
  <c r="K67" i="3"/>
  <c r="K66" i="3"/>
  <c r="K65" i="3"/>
  <c r="K64" i="3"/>
  <c r="K63" i="3"/>
  <c r="K62" i="3"/>
  <c r="K61" i="3"/>
  <c r="K58" i="3"/>
  <c r="K57" i="3"/>
  <c r="K56" i="3"/>
  <c r="K54" i="3"/>
  <c r="K53" i="3"/>
  <c r="K52" i="3"/>
  <c r="K51" i="3"/>
  <c r="K50" i="3"/>
  <c r="K49" i="3"/>
  <c r="K48" i="3"/>
  <c r="K46" i="3"/>
  <c r="K45" i="3"/>
  <c r="K44" i="3"/>
  <c r="K43" i="3"/>
  <c r="K42" i="3"/>
  <c r="K41" i="3"/>
  <c r="K40" i="3"/>
  <c r="K39" i="3"/>
  <c r="K38" i="3"/>
  <c r="K37" i="3"/>
  <c r="K36" i="3"/>
  <c r="K35" i="3"/>
  <c r="L28" i="3"/>
  <c r="L27" i="3"/>
  <c r="L26" i="3"/>
  <c r="L25" i="3"/>
  <c r="L24" i="3"/>
  <c r="L23" i="3"/>
  <c r="L22" i="3"/>
  <c r="L21" i="3"/>
  <c r="L20" i="3"/>
  <c r="L19" i="3"/>
  <c r="L18" i="3"/>
  <c r="L17" i="3"/>
  <c r="L16" i="3"/>
  <c r="L15" i="3"/>
  <c r="K27" i="3"/>
  <c r="K26" i="3"/>
  <c r="K25" i="3"/>
  <c r="K24" i="3"/>
  <c r="K23" i="3"/>
  <c r="K22" i="3"/>
  <c r="K21" i="3"/>
  <c r="K20" i="3"/>
  <c r="K19" i="3"/>
  <c r="K18" i="3"/>
  <c r="K17" i="3"/>
  <c r="K16" i="3"/>
  <c r="K15" i="3"/>
  <c r="L14" i="1"/>
  <c r="L13" i="1"/>
  <c r="L12" i="1"/>
  <c r="L10" i="1"/>
  <c r="K15" i="1"/>
  <c r="K14" i="1"/>
  <c r="K13" i="1"/>
  <c r="K12" i="1"/>
  <c r="K10" i="1"/>
  <c r="G24" i="1" l="1"/>
  <c r="H74" i="7"/>
  <c r="H41" i="7"/>
  <c r="H21" i="7"/>
  <c r="H12" i="7"/>
  <c r="H18" i="7"/>
  <c r="H16" i="7"/>
  <c r="H15" i="7"/>
  <c r="H14" i="7"/>
  <c r="H13" i="7"/>
  <c r="H89" i="7"/>
  <c r="H90" i="7"/>
  <c r="H78" i="7"/>
  <c r="H63" i="7"/>
  <c r="H51" i="7"/>
  <c r="F12" i="7" l="1"/>
  <c r="H19" i="7"/>
  <c r="H42" i="7"/>
  <c r="F41" i="7"/>
  <c r="H46" i="7"/>
  <c r="F74" i="7"/>
  <c r="H84" i="7"/>
  <c r="H181" i="7"/>
  <c r="I9" i="7"/>
  <c r="I8" i="7"/>
  <c r="H95" i="7"/>
  <c r="H102" i="7"/>
  <c r="H156" i="7"/>
  <c r="H155" i="7" s="1"/>
  <c r="I155" i="7" s="1"/>
  <c r="I159" i="7"/>
  <c r="I157" i="7"/>
  <c r="I151" i="7"/>
  <c r="I150" i="7"/>
  <c r="I149" i="7"/>
  <c r="I146" i="7"/>
  <c r="I135" i="7"/>
  <c r="I134" i="7"/>
  <c r="I133" i="7"/>
  <c r="I187" i="7"/>
  <c r="I165" i="7"/>
  <c r="I164" i="7"/>
  <c r="I163" i="7"/>
  <c r="I192" i="7"/>
  <c r="I191" i="7"/>
  <c r="I195" i="7"/>
  <c r="I203" i="7"/>
  <c r="I202" i="7"/>
  <c r="I207" i="7"/>
  <c r="I209" i="7"/>
  <c r="I208" i="7"/>
  <c r="I210" i="7"/>
  <c r="I205" i="7"/>
  <c r="I204" i="7"/>
  <c r="I190" i="7"/>
  <c r="F6" i="11"/>
  <c r="F189" i="7"/>
  <c r="F161" i="7"/>
  <c r="F181" i="7"/>
  <c r="F180" i="7" s="1"/>
  <c r="H169" i="7"/>
  <c r="H168" i="7" s="1"/>
  <c r="F169" i="7"/>
  <c r="F168" i="7" s="1"/>
  <c r="F131" i="7"/>
  <c r="F156" i="7"/>
  <c r="F155" i="7" s="1"/>
  <c r="H151" i="7"/>
  <c r="F151" i="7"/>
  <c r="F140" i="7"/>
  <c r="F139" i="7" s="1"/>
  <c r="H143" i="7"/>
  <c r="H140" i="7" s="1"/>
  <c r="F143" i="7"/>
  <c r="H135" i="7"/>
  <c r="F135" i="7"/>
  <c r="H112" i="7"/>
  <c r="F112" i="7"/>
  <c r="F102" i="7"/>
  <c r="H88" i="7"/>
  <c r="F90" i="7"/>
  <c r="F89" i="7" s="1"/>
  <c r="F88" i="7" s="1"/>
  <c r="H75" i="7"/>
  <c r="F75" i="7"/>
  <c r="F84" i="7"/>
  <c r="F78" i="7"/>
  <c r="F63" i="7"/>
  <c r="I115" i="7"/>
  <c r="I114" i="7"/>
  <c r="I113" i="7"/>
  <c r="I111" i="7"/>
  <c r="I110" i="7"/>
  <c r="I108" i="7"/>
  <c r="I107" i="7"/>
  <c r="I106" i="7"/>
  <c r="I100" i="7"/>
  <c r="I99" i="7"/>
  <c r="I98" i="7"/>
  <c r="I97" i="7"/>
  <c r="I94" i="7"/>
  <c r="I93" i="7"/>
  <c r="I92" i="7"/>
  <c r="I91" i="7"/>
  <c r="I86" i="7"/>
  <c r="I85" i="7"/>
  <c r="I83" i="7"/>
  <c r="I82" i="7"/>
  <c r="I81" i="7"/>
  <c r="I80" i="7"/>
  <c r="I79" i="7"/>
  <c r="I77" i="7"/>
  <c r="I76" i="7"/>
  <c r="I71" i="7"/>
  <c r="I70" i="7"/>
  <c r="I69" i="7"/>
  <c r="I68" i="7"/>
  <c r="I67" i="7"/>
  <c r="I66" i="7"/>
  <c r="I65" i="7"/>
  <c r="I64" i="7"/>
  <c r="I62" i="7"/>
  <c r="I61" i="7"/>
  <c r="I60" i="7"/>
  <c r="I59" i="7"/>
  <c r="I58" i="7"/>
  <c r="I57" i="7"/>
  <c r="I56" i="7"/>
  <c r="I55" i="7"/>
  <c r="I54" i="7"/>
  <c r="I53" i="7"/>
  <c r="I52" i="7"/>
  <c r="I50" i="7"/>
  <c r="I48" i="7"/>
  <c r="I47" i="7"/>
  <c r="I45" i="7"/>
  <c r="I43" i="7"/>
  <c r="I40" i="7"/>
  <c r="I39" i="7"/>
  <c r="I38" i="7"/>
  <c r="F51" i="7"/>
  <c r="F46" i="7"/>
  <c r="F42" i="7"/>
  <c r="I35" i="7"/>
  <c r="I34" i="7"/>
  <c r="I32" i="7"/>
  <c r="I31" i="7"/>
  <c r="H22" i="7"/>
  <c r="I28" i="7"/>
  <c r="I27" i="7"/>
  <c r="I26" i="7"/>
  <c r="I25" i="7"/>
  <c r="I23" i="7"/>
  <c r="F184" i="7"/>
  <c r="H207" i="7"/>
  <c r="F207" i="7"/>
  <c r="H203" i="7"/>
  <c r="H202" i="7" s="1"/>
  <c r="F202" i="7"/>
  <c r="H191" i="7"/>
  <c r="F191" i="7"/>
  <c r="I188" i="7"/>
  <c r="I186" i="7"/>
  <c r="F175" i="7"/>
  <c r="H164" i="7"/>
  <c r="H163" i="7" s="1"/>
  <c r="F163" i="7"/>
  <c r="I152" i="7"/>
  <c r="H149" i="7"/>
  <c r="F149" i="7"/>
  <c r="I145" i="7"/>
  <c r="H141" i="7"/>
  <c r="I142" i="7"/>
  <c r="F22" i="7"/>
  <c r="H33" i="7"/>
  <c r="F33" i="7"/>
  <c r="H30" i="7"/>
  <c r="F30" i="7"/>
  <c r="H37" i="7" l="1"/>
  <c r="I143" i="7"/>
  <c r="I156" i="7"/>
  <c r="H139" i="7"/>
  <c r="I139" i="7" s="1"/>
  <c r="I140" i="7"/>
  <c r="H180" i="7"/>
  <c r="I180" i="7" s="1"/>
  <c r="I181" i="7"/>
  <c r="I184" i="7"/>
  <c r="I102" i="7"/>
  <c r="I112" i="7"/>
  <c r="I42" i="7"/>
  <c r="I51" i="7"/>
  <c r="F37" i="7"/>
  <c r="I22" i="7"/>
  <c r="I46" i="7"/>
  <c r="I30" i="7"/>
  <c r="I33" i="7"/>
  <c r="I90" i="7"/>
  <c r="I88" i="7"/>
  <c r="I75" i="7"/>
  <c r="I73" i="7"/>
  <c r="I84" i="7"/>
  <c r="I78" i="7"/>
  <c r="H29" i="7"/>
  <c r="I89" i="7"/>
  <c r="I63" i="7"/>
  <c r="I182" i="7"/>
  <c r="I141" i="7"/>
  <c r="F29" i="7"/>
  <c r="F21" i="7" s="1"/>
  <c r="H75" i="3"/>
  <c r="I74" i="7" l="1"/>
  <c r="I37" i="7"/>
  <c r="I41" i="7"/>
  <c r="I29" i="7"/>
  <c r="I21" i="7"/>
  <c r="J49" i="3" l="1"/>
  <c r="H49" i="3"/>
  <c r="G49" i="3"/>
  <c r="J44" i="3"/>
  <c r="H44" i="3"/>
  <c r="G44" i="3"/>
  <c r="J12" i="1" l="1"/>
  <c r="G26" i="8" l="1"/>
  <c r="G29" i="8"/>
  <c r="L55" i="3"/>
  <c r="G12" i="1"/>
  <c r="G9" i="1"/>
  <c r="G15" i="1" l="1"/>
  <c r="F122" i="7"/>
  <c r="I109" i="7"/>
  <c r="I36" i="7"/>
  <c r="F96" i="7"/>
  <c r="F117" i="7"/>
  <c r="F138" i="7"/>
  <c r="F162" i="7"/>
  <c r="F174" i="7"/>
  <c r="F201" i="7"/>
  <c r="F206" i="7"/>
  <c r="C9" i="11"/>
  <c r="C7" i="11"/>
  <c r="D9" i="11"/>
  <c r="D7" i="11"/>
  <c r="C6" i="11" l="1"/>
  <c r="F18" i="7"/>
  <c r="F13" i="7"/>
  <c r="F15" i="7"/>
  <c r="F14" i="7"/>
  <c r="F16" i="7"/>
  <c r="D6" i="11"/>
  <c r="F95" i="7"/>
  <c r="F116" i="7"/>
  <c r="F19" i="7"/>
  <c r="F11" i="7" l="1"/>
  <c r="F10" i="7" s="1"/>
  <c r="C28" i="8" l="1"/>
  <c r="C25" i="8"/>
  <c r="C23" i="8"/>
  <c r="C21" i="8"/>
  <c r="C19" i="8"/>
  <c r="C16" i="8"/>
  <c r="C13" i="8"/>
  <c r="C11" i="8"/>
  <c r="C9" i="8"/>
  <c r="C7" i="8"/>
  <c r="G61" i="3"/>
  <c r="G41" i="3"/>
  <c r="G34" i="3"/>
  <c r="H12" i="3"/>
  <c r="C18" i="8" l="1"/>
  <c r="C6" i="8"/>
  <c r="G40" i="3"/>
  <c r="G33" i="3" s="1"/>
  <c r="G32" i="3" s="1"/>
  <c r="G24" i="8"/>
  <c r="L76" i="3"/>
  <c r="L78" i="3"/>
  <c r="I24" i="7"/>
  <c r="I136" i="7"/>
  <c r="I137" i="7"/>
  <c r="I144" i="7"/>
  <c r="I147" i="7"/>
  <c r="I153" i="7"/>
  <c r="I158" i="7"/>
  <c r="I160" i="7"/>
  <c r="I166" i="7"/>
  <c r="I171" i="7"/>
  <c r="I169" i="7" s="1"/>
  <c r="I173" i="7"/>
  <c r="I178" i="7"/>
  <c r="I176" i="7" s="1"/>
  <c r="I183" i="7"/>
  <c r="I185" i="7"/>
  <c r="I196" i="7"/>
  <c r="G11" i="3" l="1"/>
  <c r="G10" i="3" s="1"/>
  <c r="H174" i="7"/>
  <c r="H167" i="7"/>
  <c r="H201" i="7"/>
  <c r="I154" i="7"/>
  <c r="H138" i="7"/>
  <c r="H132" i="7"/>
  <c r="I132" i="7" s="1"/>
  <c r="H122" i="7"/>
  <c r="H117" i="7"/>
  <c r="H96" i="7"/>
  <c r="I96" i="7" s="1"/>
  <c r="I87" i="7"/>
  <c r="I138" i="7" l="1"/>
  <c r="I174" i="7"/>
  <c r="H161" i="7"/>
  <c r="I72" i="7"/>
  <c r="I148" i="7"/>
  <c r="H131" i="7"/>
  <c r="I131" i="7" s="1"/>
  <c r="I16" i="7"/>
  <c r="I179" i="7"/>
  <c r="I18" i="7"/>
  <c r="I201" i="7"/>
  <c r="H189" i="7"/>
  <c r="I189" i="7" s="1"/>
  <c r="I101" i="7"/>
  <c r="I20" i="7"/>
  <c r="I206" i="7"/>
  <c r="I167" i="7"/>
  <c r="H162" i="7"/>
  <c r="H116" i="7"/>
  <c r="I95" i="7"/>
  <c r="D25" i="8"/>
  <c r="D19" i="8"/>
  <c r="D13" i="8"/>
  <c r="I15" i="7" l="1"/>
  <c r="I162" i="7"/>
  <c r="I19" i="7"/>
  <c r="I14" i="7"/>
  <c r="I161" i="7"/>
  <c r="I13" i="7" l="1"/>
  <c r="H11" i="7"/>
  <c r="I12" i="7" l="1"/>
  <c r="H10" i="7"/>
  <c r="I11" i="7"/>
  <c r="H12" i="1"/>
  <c r="H9" i="1"/>
  <c r="F21" i="8"/>
  <c r="H15" i="1" l="1"/>
  <c r="H8" i="11"/>
  <c r="G8" i="11"/>
  <c r="H8" i="8"/>
  <c r="H10" i="8"/>
  <c r="H12" i="8"/>
  <c r="H14" i="8"/>
  <c r="H17" i="8"/>
  <c r="H20" i="8"/>
  <c r="H22" i="8"/>
  <c r="H24" i="8"/>
  <c r="H26" i="8"/>
  <c r="H29" i="8"/>
  <c r="G8" i="8"/>
  <c r="G10" i="8"/>
  <c r="G12" i="8"/>
  <c r="G14" i="8"/>
  <c r="G17" i="8"/>
  <c r="G20" i="8"/>
  <c r="G22" i="8"/>
  <c r="L36" i="3"/>
  <c r="L37" i="3"/>
  <c r="L39" i="3"/>
  <c r="L42" i="3"/>
  <c r="L43" i="3"/>
  <c r="L45" i="3"/>
  <c r="L46" i="3"/>
  <c r="L48" i="3"/>
  <c r="L50" i="3"/>
  <c r="L51" i="3"/>
  <c r="L52" i="3"/>
  <c r="L53" i="3"/>
  <c r="L54" i="3"/>
  <c r="L56" i="3"/>
  <c r="L57" i="3"/>
  <c r="L58" i="3"/>
  <c r="L60" i="3"/>
  <c r="L62" i="3"/>
  <c r="L63" i="3"/>
  <c r="L64" i="3"/>
  <c r="L65" i="3"/>
  <c r="L66" i="3"/>
  <c r="L69" i="3"/>
  <c r="I10" i="7"/>
  <c r="F19" i="8"/>
  <c r="F23" i="8"/>
  <c r="F25" i="8"/>
  <c r="G25" i="8" s="1"/>
  <c r="F28" i="8"/>
  <c r="G28" i="8" s="1"/>
  <c r="F13" i="8"/>
  <c r="F16" i="8"/>
  <c r="F11" i="8"/>
  <c r="F9" i="8"/>
  <c r="F7" i="8"/>
  <c r="F18" i="8" l="1"/>
  <c r="F6" i="8"/>
  <c r="G7" i="8"/>
  <c r="G9" i="8"/>
  <c r="G19" i="8"/>
  <c r="G21" i="8"/>
  <c r="G23" i="8"/>
  <c r="G16" i="8"/>
  <c r="G13" i="8"/>
  <c r="G11" i="8"/>
  <c r="D7" i="8"/>
  <c r="D9" i="8"/>
  <c r="H9" i="8" s="1"/>
  <c r="D11" i="8"/>
  <c r="H11" i="8" s="1"/>
  <c r="H13" i="8"/>
  <c r="D16" i="8"/>
  <c r="H16" i="8" s="1"/>
  <c r="H19" i="8"/>
  <c r="D21" i="8"/>
  <c r="D23" i="8"/>
  <c r="H23" i="8" s="1"/>
  <c r="H25" i="8"/>
  <c r="D28" i="8"/>
  <c r="H28" i="8" s="1"/>
  <c r="H35" i="3"/>
  <c r="H34" i="3" s="1"/>
  <c r="H59" i="3"/>
  <c r="L59" i="3" s="1"/>
  <c r="H74" i="3"/>
  <c r="H70" i="3" s="1"/>
  <c r="H61" i="3"/>
  <c r="H68" i="3"/>
  <c r="H67" i="3" s="1"/>
  <c r="H41" i="3"/>
  <c r="F7" i="11"/>
  <c r="J61" i="3"/>
  <c r="J41" i="3"/>
  <c r="L75" i="3" l="1"/>
  <c r="J40" i="3"/>
  <c r="H7" i="8"/>
  <c r="D6" i="8"/>
  <c r="H6" i="8" s="1"/>
  <c r="G18" i="8"/>
  <c r="H21" i="8"/>
  <c r="D18" i="8"/>
  <c r="H18" i="8" s="1"/>
  <c r="G6" i="8"/>
  <c r="L35" i="3"/>
  <c r="H40" i="3"/>
  <c r="L68" i="3"/>
  <c r="L38" i="3"/>
  <c r="G7" i="11"/>
  <c r="H7" i="11"/>
  <c r="L41" i="3"/>
  <c r="L44" i="3"/>
  <c r="L61" i="3"/>
  <c r="L49" i="3"/>
  <c r="L12" i="3"/>
  <c r="H11" i="3"/>
  <c r="H10" i="3" s="1"/>
  <c r="J34" i="3"/>
  <c r="L74" i="3" l="1"/>
  <c r="H33" i="3"/>
  <c r="H32" i="3" s="1"/>
  <c r="L40" i="3"/>
  <c r="L34" i="3"/>
  <c r="L67" i="3"/>
  <c r="J11" i="3"/>
  <c r="J33" i="3"/>
  <c r="L11" i="3" l="1"/>
  <c r="J32" i="3"/>
  <c r="L33" i="3"/>
  <c r="L70" i="3"/>
  <c r="K12" i="3"/>
  <c r="J10" i="3"/>
  <c r="L10" i="3" s="1"/>
  <c r="K34" i="3" l="1"/>
  <c r="L32" i="3"/>
  <c r="J9" i="1"/>
  <c r="J15" i="1" l="1"/>
  <c r="K9" i="1"/>
  <c r="L9" i="1"/>
  <c r="K10" i="3"/>
  <c r="K11" i="3"/>
  <c r="H10" i="11"/>
  <c r="F9" i="11"/>
  <c r="G9" i="11" s="1"/>
  <c r="G10" i="11"/>
  <c r="J24" i="1" l="1"/>
  <c r="H9" i="11"/>
  <c r="G6" i="11" l="1"/>
  <c r="H6" i="11"/>
</calcChain>
</file>

<file path=xl/sharedStrings.xml><?xml version="1.0" encoding="utf-8"?>
<sst xmlns="http://schemas.openxmlformats.org/spreadsheetml/2006/main" count="515" uniqueCount="207">
  <si>
    <t>PRIHODI UKUPNO</t>
  </si>
  <si>
    <t>RASHODI UKUPNO</t>
  </si>
  <si>
    <t>Prihodi poslovanja</t>
  </si>
  <si>
    <t>Rashodi poslovanja</t>
  </si>
  <si>
    <t>Rashodi za zaposlene</t>
  </si>
  <si>
    <t>Rashodi za nabavu nefinancijske imovine</t>
  </si>
  <si>
    <t>Rashodi za nabavu neproizvedene dugotrajne imovine</t>
  </si>
  <si>
    <t>BROJČANA OZNAKA I NAZIV</t>
  </si>
  <si>
    <t>UKUPNI RASHODI</t>
  </si>
  <si>
    <t>Primici od financijske imovine i zaduživanja</t>
  </si>
  <si>
    <t>Izdaci za financijsku imovinu i otplate zajmova</t>
  </si>
  <si>
    <t>II. POSEBNI DIO</t>
  </si>
  <si>
    <t>I. OPĆI DIO</t>
  </si>
  <si>
    <t>Materijalni rashodi</t>
  </si>
  <si>
    <t>Primici od zaduživanja</t>
  </si>
  <si>
    <t>Izdaci za otplatu glavnice primljenih kredita i zajmova</t>
  </si>
  <si>
    <t>…</t>
  </si>
  <si>
    <t>INDEKS</t>
  </si>
  <si>
    <t xml:space="preserve">IZVJEŠTAJ O PRIHODIMA I RASHODIMA PREMA EKONOMSKOJ KLASIFIKACIJI </t>
  </si>
  <si>
    <t>6=5/2*100</t>
  </si>
  <si>
    <t>UKUPNI PRIHODI</t>
  </si>
  <si>
    <t>Pomoći iz inozemstva i od subjekata unutar općeg proračuna</t>
  </si>
  <si>
    <t xml:space="preserve"> Prihodi od prodaje proizvoda i robe te pruženih usluga i prihodi od donacija</t>
  </si>
  <si>
    <t>Prihodi od prodaje proizvoda i robe te pruženih usluga</t>
  </si>
  <si>
    <t>….</t>
  </si>
  <si>
    <t>Plaće (Bruto)</t>
  </si>
  <si>
    <t>Plaće za redovan rad</t>
  </si>
  <si>
    <t>Naknade troškova zaposlenima</t>
  </si>
  <si>
    <t>Službena putovanja</t>
  </si>
  <si>
    <t>31 Vlastiti prihodi</t>
  </si>
  <si>
    <t>3 Vlastiti prihodi</t>
  </si>
  <si>
    <t>21 Doprinosi za mirovinsko osiguranje</t>
  </si>
  <si>
    <t>2 Doprinosi</t>
  </si>
  <si>
    <t>12 Sredstva učešća za pomoći</t>
  </si>
  <si>
    <t>11 Opći prihodi i primici</t>
  </si>
  <si>
    <t>1 Opći prihodi i primici</t>
  </si>
  <si>
    <t>UKUPNO RASHODI</t>
  </si>
  <si>
    <t xml:space="preserve">UKUPNO PRIHODI </t>
  </si>
  <si>
    <t>IZVJEŠTAJ O PRIHODIMA I RASHODIMA PREMA IZVORIMA FINANCIRANJA</t>
  </si>
  <si>
    <t xml:space="preserve">IZVJEŠTAJ RAČUNA FINANCIRANJA PREMA EKONOMSKOJ KLASIFIKACIJI </t>
  </si>
  <si>
    <t>Primljeni krediti i zajmovi od međunarodnih organizacija, institucija i tijela EU te inozemnih vlada</t>
  </si>
  <si>
    <t>Primljeni zajmovi od međunarodnih organizacija</t>
  </si>
  <si>
    <t>Otplata glavnice primljenih kredita i zajmova od međunarodnih organizacija, institucija i tijela EU te inozemnih vlada</t>
  </si>
  <si>
    <t>Otplata glavnice primljenih zajmova od međunarodnih organizacija</t>
  </si>
  <si>
    <t>IZVJEŠTAJ RAČUNA FINANCIRANJA PREMA IZVORIMA FINANCIRANJA</t>
  </si>
  <si>
    <t>UKUPNO PRIMICI</t>
  </si>
  <si>
    <t xml:space="preserve">UKUPNO IZDACI </t>
  </si>
  <si>
    <t>IZVJEŠTAJ O RASHODIMA PREMA FUNKCIJSKOJ KLASIFIKACIJI</t>
  </si>
  <si>
    <t>INDEKS**</t>
  </si>
  <si>
    <t>6 PRIHODI POSLOVANJA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</si>
  <si>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</si>
  <si>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</si>
  <si>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</si>
  <si>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</si>
  <si>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7 PRIHODI OD PRODAJE NEFINANCIJSKE IMOVINE</t>
  </si>
  <si>
    <t>RAZLIKA PRIMITAKA I IZDATAKA</t>
  </si>
  <si>
    <t>SAŽETAK  RAČUNA PRIHODA I RASHODA I  RAČUNA FINANCIRANJA</t>
  </si>
  <si>
    <t>SAŽETAK  RAČUNA PRIHODA I RASHODA</t>
  </si>
  <si>
    <t>RAZLIKA - VIŠAK MANJAK</t>
  </si>
  <si>
    <t>SAŽETAK RAČUNA FINANCIRANJA</t>
  </si>
  <si>
    <t>PRENESENI VIŠAK/MANJAK IZ PRETHODNE GODINE</t>
  </si>
  <si>
    <t>PRIJENOS  VIŠKA/MANJKA U SLJEDEĆE RAZDOBLJE</t>
  </si>
  <si>
    <t xml:space="preserve"> RAČUN PRIHODA I RASHODA </t>
  </si>
  <si>
    <t xml:space="preserve"> RAČUN FINANCIRANJA</t>
  </si>
  <si>
    <t>IZVJEŠTAJ PO PROGRAMSKOJ KLASIFIKACIJI</t>
  </si>
  <si>
    <t>SAŽETAK  RAČUNA PRIHODA I RASHODA I  RAČUNA FINANCIRANJA  može sadržavati i dodatne podatke.</t>
  </si>
  <si>
    <t>TEKUĆI PLAN N.*</t>
  </si>
  <si>
    <t>Napomena:  Iznosi u stupcu "OSTVARENJE/IZVRŠENJE N-1." preračunavaju se iz kuna u eure prema fiksnom tečaju konverzije (1 EUR=7,53450 kuna) i po pravilima za preračunavanje i zaokruživanje.</t>
  </si>
  <si>
    <t xml:space="preserve">Napomena : "N" označava razdoblje </t>
  </si>
  <si>
    <t xml:space="preserve">* Opći i posebni dio izvještaja o izvršenju proračuna sadrži samo izvorni plan ako od donošenja proračuna nije bilo izmjena i dopuna niti izvršenih preraspodjela odnosno izvorni plan i tekući plan ako je od donošenja proračuna bilo naknadno izvršenih preraspodjela.  
Opći i posebni dio izvještaja o izvršenju proračuna sadrži rebalans ako je od donošenja proračuna bilo izmjena i dopuna, odnosno rebalans i tekući plan ako je od izmjena i dopuna proračuna bilo naknadno izvršenih preraspodjela. </t>
  </si>
  <si>
    <t xml:space="preserve">** AKO Opći i Posebni dio izvještaja ne sadrži "TEKUĆI PLAN N.", "INDEKS"("OSTVARENJE/IZVRŠENJE N."/"TEKUĆI PLAN N.") iskazuje se kao "OSTVARENJE/IZVRŠENJE N."/"IZVORNI PLAN N." ODNOSNO "REBALANS N." </t>
  </si>
  <si>
    <t>Tekuće pomoći proračunskim korisnicima iz proračuna koji im nije nadležan</t>
  </si>
  <si>
    <t xml:space="preserve">Pomoći proračunskim korisnicima iz proračuna koji im nije nadležan </t>
  </si>
  <si>
    <t>Ostali nespomenuti prihodi</t>
  </si>
  <si>
    <t>Prihodi po posebnim propisima</t>
  </si>
  <si>
    <t>Prihodi od upravnih i administrativnih pristojbi, pristojbi po posebnim propisima i naknada</t>
  </si>
  <si>
    <t>Prihodi od pruženih usluga</t>
  </si>
  <si>
    <t>Tekuće donacije</t>
  </si>
  <si>
    <t>Prihodi iz nadležnog proračuna i od HZZO-a na temelju ugovornih obveza</t>
  </si>
  <si>
    <t>Prihodi iz nadležnog proračuna za financiranje redovne djelatnosti proračunskih korisnika</t>
  </si>
  <si>
    <t>Prihodi iz  nadležnog proračuna za financiranje rashoda poslovanja</t>
  </si>
  <si>
    <t>Prihodi iz nadležnog proračuna za financiranje rashoda za nabavu nefinancijske imovine</t>
  </si>
  <si>
    <t xml:space="preserve">Donacije od pravnih i fizičkih osoba izvan općeg proračuna i povrat donacija po protestiranim jamstvima </t>
  </si>
  <si>
    <t>Ostali rashodi za zaposlene</t>
  </si>
  <si>
    <t>Doprinosi na plaće</t>
  </si>
  <si>
    <t>Doprinosi za obvezno zdravstveno osiguranje</t>
  </si>
  <si>
    <t>Stručno usavršavanje zaposlenika</t>
  </si>
  <si>
    <t>Rashodi za materijal i energiju</t>
  </si>
  <si>
    <t>Uredski materijal i ostali materijalni rashodi</t>
  </si>
  <si>
    <t>Energija</t>
  </si>
  <si>
    <t>Komunalne usluge</t>
  </si>
  <si>
    <t>Zakupnine i najamnine</t>
  </si>
  <si>
    <t>Zdravstvene i veterinarske usluge</t>
  </si>
  <si>
    <t>Intelektualne i osobne usluge</t>
  </si>
  <si>
    <t>Računalne usluge</t>
  </si>
  <si>
    <t>Ostale usluge</t>
  </si>
  <si>
    <t>Materijal i dijelovi za tekuće i investicijsko održavanje</t>
  </si>
  <si>
    <t>Sitni inventar i auto gume</t>
  </si>
  <si>
    <t>Usluge tekućeg i investicijskog održavanja</t>
  </si>
  <si>
    <t>Usluge promidžbe i informiranja</t>
  </si>
  <si>
    <t>Rashodi za usluge</t>
  </si>
  <si>
    <t>Ostali nespomenuti rashodi poslovanja</t>
  </si>
  <si>
    <t>Naknade za rad predstavničkih i izvršnih tijela, povjerenstava i slično</t>
  </si>
  <si>
    <t>Premije osiguranja</t>
  </si>
  <si>
    <t>Reprezentacija</t>
  </si>
  <si>
    <t>Članarine i norme</t>
  </si>
  <si>
    <t xml:space="preserve">Ostali nespomenuti rashodi poslovanja </t>
  </si>
  <si>
    <t>Ostali financijski rashodi (šifre 3431 do 3434)</t>
  </si>
  <si>
    <t>Bankarske usluge i usluge platnog prometa</t>
  </si>
  <si>
    <t>Nematerijalna imovina</t>
  </si>
  <si>
    <t>Licence</t>
  </si>
  <si>
    <t>Rashodi za nabavu proizvedene dugotrajne imovine</t>
  </si>
  <si>
    <t>Postrojenja i oprema</t>
  </si>
  <si>
    <t>Uređaji, strojevi i oprema za ostale namjene</t>
  </si>
  <si>
    <t xml:space="preserve">08 Rekreacija, kultura i religija </t>
  </si>
  <si>
    <t>082 Službe kulture</t>
  </si>
  <si>
    <t>09 Obrazovanje</t>
  </si>
  <si>
    <t>095 Obrazovanje koje se ne može definirati po stupnju</t>
  </si>
  <si>
    <t>4 Prihodi za posebne namjene</t>
  </si>
  <si>
    <t>5 Pomoći</t>
  </si>
  <si>
    <t>6 Donacije</t>
  </si>
  <si>
    <t>49 Prihodi za posebne namjene proračunskih korisnika</t>
  </si>
  <si>
    <t>54 Ostale pomoći proračunskih korisnika</t>
  </si>
  <si>
    <t>63 Donacije proračunskih korisnika</t>
  </si>
  <si>
    <t>PUČKO OTVORENO UČILIŠTE SLATINA</t>
  </si>
  <si>
    <t>Redovna djelatnost Pučkog otvorenog učilišta Slatina</t>
  </si>
  <si>
    <t>1.1.</t>
  </si>
  <si>
    <t>Opći prihodi i primici</t>
  </si>
  <si>
    <t>3221</t>
  </si>
  <si>
    <t>3237</t>
  </si>
  <si>
    <t xml:space="preserve">Uredski materijal i ostali materijalni rashodi </t>
  </si>
  <si>
    <t>3.1.</t>
  </si>
  <si>
    <t>Vlastiti prihodi</t>
  </si>
  <si>
    <t>3225</t>
  </si>
  <si>
    <t>3233</t>
  </si>
  <si>
    <t>3235</t>
  </si>
  <si>
    <t>3293</t>
  </si>
  <si>
    <t>4.9.</t>
  </si>
  <si>
    <t>Prihodi za posebne namjene proračunskih korisnika</t>
  </si>
  <si>
    <t>Ostale pomoći proračunskih korisnika</t>
  </si>
  <si>
    <t>5.4.</t>
  </si>
  <si>
    <t>Opremanje Pučkog otvorenog učilišta Slatina</t>
  </si>
  <si>
    <t>6.3.</t>
  </si>
  <si>
    <t>Donacije proračunskih korisnika</t>
  </si>
  <si>
    <t>Poticanje revije europskog i hrvatskog filma</t>
  </si>
  <si>
    <t>Pogled u budućnost</t>
  </si>
  <si>
    <t>Naknade troškova osobama izvan radnog odnosa</t>
  </si>
  <si>
    <t>Financijski rashodi</t>
  </si>
  <si>
    <t>Uredska oprema i namještaj</t>
  </si>
  <si>
    <t>7=5/3*100</t>
  </si>
  <si>
    <t>5=4/2*100</t>
  </si>
  <si>
    <t>Rashodi za dodatna ulaganja na nefinancijskoj imovini</t>
  </si>
  <si>
    <t>Dodatna ulaganja za ostalu nefinancijsku imovinu</t>
  </si>
  <si>
    <t>Pomoći EU proračunski korisnici</t>
  </si>
  <si>
    <t>59 Pomoći EU proračunski korisnici</t>
  </si>
  <si>
    <t>EU projekt- Opremanje pučkog otvorenog učilišta</t>
  </si>
  <si>
    <t>5.9.</t>
  </si>
  <si>
    <t>Program javnih potreba u predškolskom odgoju i obrazovanju</t>
  </si>
  <si>
    <t>H01</t>
  </si>
  <si>
    <t>Glavni program Javnih potreba u predškolskom odgoju i obrazovanju na području Grada Slatina</t>
  </si>
  <si>
    <t>Ostala nematerijalna proizvedena imovina</t>
  </si>
  <si>
    <t>Nematerijalna proizvedena imovina</t>
  </si>
  <si>
    <t>IZVORNI PLAN ILI REBALANS 2025.*</t>
  </si>
  <si>
    <t xml:space="preserve"> IZVRŠENJE 
2025. </t>
  </si>
  <si>
    <t>Pomoći od međunarodnih organizacija te institucija i tijela EU</t>
  </si>
  <si>
    <t>Kapitalne pomoći od institucija i tijela EU</t>
  </si>
  <si>
    <t>Usluge telefona, interneta, pošte i prijevoza</t>
  </si>
  <si>
    <t>GODIŠNJI IZVJEŠTAJ O IZVRŠENJU FINANCIJSKOG PLANA PUČKOG OTVORENOG UČILIŠTA SLATINA ZA 2025. GODINU</t>
  </si>
  <si>
    <t xml:space="preserve">OSTVARENJE/IZVRŠENJE 
1.-12.2024. </t>
  </si>
  <si>
    <t xml:space="preserve">OSTVARENJE/IZVRŠENJE 
1.-12.2025. </t>
  </si>
  <si>
    <t xml:space="preserve">OSTVARENJE/IZVRŠENJE 
1.12.2024. </t>
  </si>
  <si>
    <t>Oprema za održavanje i zaštitu</t>
  </si>
  <si>
    <t>A400050</t>
  </si>
  <si>
    <t>RASHODI POSLOVANJA</t>
  </si>
  <si>
    <t>Doprinosi za plaće</t>
  </si>
  <si>
    <t>Materijali rashodi</t>
  </si>
  <si>
    <t xml:space="preserve">Naknade troškova osobama izvan radnog odnosa </t>
  </si>
  <si>
    <t>Ostali financijski rashodi</t>
  </si>
  <si>
    <t>Sitan inventar i autogume</t>
  </si>
  <si>
    <t>K400040</t>
  </si>
  <si>
    <t>RASHODI ZA NABAVU NEFINANCIJSKE IMOVINE</t>
  </si>
  <si>
    <t>K4100060</t>
  </si>
  <si>
    <t>T400040</t>
  </si>
  <si>
    <t>Poticanje kazališnog amaterizma</t>
  </si>
  <si>
    <t>T400041</t>
  </si>
  <si>
    <t>T400061</t>
  </si>
  <si>
    <t>RAZDJEL 030</t>
  </si>
  <si>
    <t>URED GRADONAČELNIKA</t>
  </si>
  <si>
    <t>GLAVA 03010</t>
  </si>
  <si>
    <t xml:space="preserve">Plaće za redovan rad </t>
  </si>
  <si>
    <t xml:space="preserve">Doprinosi za obvezno zdravstveno osiguranje </t>
  </si>
  <si>
    <t xml:space="preserve">Energija </t>
  </si>
  <si>
    <t xml:space="preserve">Komunalne usluge </t>
  </si>
  <si>
    <t>Naknade za prijevoz,za rad na terene i odvojeni život</t>
  </si>
  <si>
    <t xml:space="preserve">Stručno usavršavanje zaposlenika </t>
  </si>
  <si>
    <t xml:space="preserve">Sitni inventar i autogume </t>
  </si>
  <si>
    <t xml:space="preserve">Dizelsko gorivo </t>
  </si>
  <si>
    <t xml:space="preserve">Usluge promidžbe i informiranja </t>
  </si>
  <si>
    <t xml:space="preserve">Zakupnine i najamnine </t>
  </si>
  <si>
    <t xml:space="preserve">Intelektualne i osobne usluge </t>
  </si>
  <si>
    <t xml:space="preserve">Naknade za rad predstavničkih i izvršnih tijela, povjerenstai slično </t>
  </si>
  <si>
    <t xml:space="preserve">Premije osiguranja </t>
  </si>
  <si>
    <t xml:space="preserve">Reprezentacija </t>
  </si>
  <si>
    <t>Uređaji,strojevi i oprema za ostale namjene</t>
  </si>
  <si>
    <t xml:space="preserve">Sitni inventar i auto gume </t>
  </si>
  <si>
    <t xml:space="preserve">IZVRŠENJE 
1.-12.2024. </t>
  </si>
  <si>
    <t xml:space="preserve">IZVRŠENJE 
1.-12.2025.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</si>
</sst>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9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i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</font>
    <font>
      <b/>
      <sz val="10"/>
      <color indexed="8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11"/>
      <color indexed="8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2"/>
      <color rgb="FF000000"/>
      <name val="Arial"/>
      <family val="2"/>
      <charset val="238"/>
    </font>
    <font>
      <b/>
      <sz val="13"/>
      <color indexed="8"/>
      <name val="Arial"/>
      <family val="2"/>
      <charset val="238"/>
    </font>
    <font>
      <b/>
      <sz val="10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6">
    <xf numFmtId="0" fontId="0" fillId="0" borderId="0" xfId="0"/>
    <xf numFmtId="0" fontId="6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3" fontId="3" fillId="2" borderId="3" xfId="0" applyNumberFormat="1" applyFont="1" applyFill="1" applyBorder="1" applyAlignment="1">
      <alignment horizontal="right"/>
    </xf>
    <xf numFmtId="3" fontId="3" fillId="2" borderId="3" xfId="0" applyNumberFormat="1" applyFont="1" applyFill="1" applyBorder="1" applyAlignment="1">
      <alignment horizontal="right" wrapText="1"/>
    </xf>
    <xf numFmtId="0" fontId="11" fillId="2" borderId="3" xfId="0" applyFont="1" applyFill="1" applyBorder="1" applyAlignment="1">
      <alignment horizontal="left" vertical="center" wrapText="1"/>
    </xf>
    <xf numFmtId="0" fontId="9" fillId="2" borderId="3" xfId="0" quotePrefix="1" applyFont="1" applyFill="1" applyBorder="1" applyAlignment="1">
      <alignment horizontal="left" vertical="center"/>
    </xf>
    <xf numFmtId="0" fontId="10" fillId="2" borderId="3" xfId="0" quotePrefix="1" applyFont="1" applyFill="1" applyBorder="1" applyAlignment="1">
      <alignment horizontal="left" vertical="center"/>
    </xf>
    <xf numFmtId="0" fontId="11" fillId="2" borderId="3" xfId="0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 vertical="center"/>
    </xf>
    <xf numFmtId="0" fontId="10" fillId="2" borderId="3" xfId="0" quotePrefix="1" applyFont="1" applyFill="1" applyBorder="1" applyAlignment="1">
      <alignment horizontal="left" vertical="center" wrapText="1"/>
    </xf>
    <xf numFmtId="0" fontId="7" fillId="0" borderId="0" xfId="0" quotePrefix="1" applyFont="1" applyAlignment="1">
      <alignment horizontal="left" wrapText="1"/>
    </xf>
    <xf numFmtId="0" fontId="8" fillId="0" borderId="0" xfId="0" applyFont="1" applyAlignment="1">
      <alignment wrapText="1"/>
    </xf>
    <xf numFmtId="3" fontId="5" fillId="0" borderId="0" xfId="0" applyNumberFormat="1" applyFont="1" applyAlignment="1">
      <alignment horizontal="right"/>
    </xf>
    <xf numFmtId="3" fontId="6" fillId="0" borderId="3" xfId="0" applyNumberFormat="1" applyFont="1" applyBorder="1" applyAlignment="1">
      <alignment horizontal="right"/>
    </xf>
    <xf numFmtId="3" fontId="6" fillId="3" borderId="3" xfId="0" applyNumberFormat="1" applyFont="1" applyFill="1" applyBorder="1" applyAlignment="1">
      <alignment horizontal="right" wrapText="1"/>
    </xf>
    <xf numFmtId="3" fontId="6" fillId="3" borderId="3" xfId="0" applyNumberFormat="1" applyFont="1" applyFill="1" applyBorder="1" applyAlignment="1">
      <alignment horizontal="right"/>
    </xf>
    <xf numFmtId="0" fontId="11" fillId="3" borderId="1" xfId="0" applyFont="1" applyFill="1" applyBorder="1" applyAlignment="1">
      <alignment horizontal="left" vertical="center"/>
    </xf>
    <xf numFmtId="0" fontId="11" fillId="2" borderId="3" xfId="0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11" fillId="2" borderId="3" xfId="0" quotePrefix="1" applyFont="1" applyFill="1" applyBorder="1" applyAlignment="1">
      <alignment horizontal="left" vertical="center"/>
    </xf>
    <xf numFmtId="0" fontId="6" fillId="0" borderId="3" xfId="0" quotePrefix="1" applyFont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0" borderId="3" xfId="0" quotePrefix="1" applyFont="1" applyBorder="1" applyAlignment="1">
      <alignment horizontal="center" vertical="center" wrapText="1"/>
    </xf>
    <xf numFmtId="0" fontId="15" fillId="0" borderId="0" xfId="0" applyFont="1"/>
    <xf numFmtId="0" fontId="0" fillId="0" borderId="3" xfId="0" applyBorder="1"/>
    <xf numFmtId="0" fontId="9" fillId="2" borderId="3" xfId="0" quotePrefix="1" applyFont="1" applyFill="1" applyBorder="1" applyAlignment="1">
      <alignment horizontal="left" vertical="center" wrapText="1"/>
    </xf>
    <xf numFmtId="0" fontId="10" fillId="2" borderId="3" xfId="0" applyFont="1" applyFill="1" applyBorder="1" applyAlignment="1">
      <alignment horizontal="left" vertical="center" wrapText="1" indent="1"/>
    </xf>
    <xf numFmtId="0" fontId="10" fillId="2" borderId="3" xfId="0" applyFont="1" applyFill="1" applyBorder="1" applyAlignment="1">
      <alignment horizontal="left" vertical="center" indent="1"/>
    </xf>
    <xf numFmtId="0" fontId="10" fillId="2" borderId="3" xfId="0" quotePrefix="1" applyFont="1" applyFill="1" applyBorder="1" applyAlignment="1">
      <alignment horizontal="left" vertical="center" wrapText="1" indent="1"/>
    </xf>
    <xf numFmtId="0" fontId="9" fillId="3" borderId="2" xfId="0" applyFont="1" applyFill="1" applyBorder="1" applyAlignment="1">
      <alignment vertical="center"/>
    </xf>
    <xf numFmtId="0" fontId="0" fillId="3" borderId="0" xfId="0" applyFill="1"/>
    <xf numFmtId="0" fontId="6" fillId="3" borderId="3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3" fillId="2" borderId="0" xfId="0" applyFont="1" applyFill="1" applyAlignment="1">
      <alignment vertical="center" wrapText="1"/>
    </xf>
    <xf numFmtId="0" fontId="5" fillId="2" borderId="0" xfId="0" applyFont="1" applyFill="1" applyAlignment="1">
      <alignment horizontal="center" vertical="center" wrapText="1"/>
    </xf>
    <xf numFmtId="0" fontId="12" fillId="2" borderId="0" xfId="0" applyFont="1" applyFill="1" applyAlignment="1">
      <alignment wrapText="1"/>
    </xf>
    <xf numFmtId="0" fontId="1" fillId="2" borderId="5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right" vertical="center"/>
    </xf>
    <xf numFmtId="0" fontId="4" fillId="2" borderId="0" xfId="0" applyFont="1" applyFill="1" applyAlignment="1">
      <alignment horizontal="center" vertical="center" wrapText="1"/>
    </xf>
    <xf numFmtId="0" fontId="3" fillId="2" borderId="0" xfId="0" applyFont="1" applyFill="1"/>
    <xf numFmtId="0" fontId="7" fillId="2" borderId="0" xfId="0" quotePrefix="1" applyFont="1" applyFill="1" applyAlignment="1">
      <alignment horizontal="left" wrapText="1"/>
    </xf>
    <xf numFmtId="0" fontId="8" fillId="2" borderId="0" xfId="0" applyFont="1" applyFill="1" applyAlignment="1">
      <alignment wrapText="1"/>
    </xf>
    <xf numFmtId="3" fontId="5" fillId="2" borderId="0" xfId="0" applyNumberFormat="1" applyFont="1" applyFill="1" applyAlignment="1">
      <alignment horizontal="right"/>
    </xf>
    <xf numFmtId="0" fontId="20" fillId="2" borderId="3" xfId="0" quotePrefix="1" applyFont="1" applyFill="1" applyBorder="1" applyAlignment="1">
      <alignment horizontal="left" vertical="center"/>
    </xf>
    <xf numFmtId="0" fontId="21" fillId="2" borderId="3" xfId="0" quotePrefix="1" applyFont="1" applyFill="1" applyBorder="1" applyAlignment="1">
      <alignment horizontal="left" vertical="center"/>
    </xf>
    <xf numFmtId="0" fontId="21" fillId="2" borderId="3" xfId="0" quotePrefix="1" applyFont="1" applyFill="1" applyBorder="1" applyAlignment="1">
      <alignment horizontal="left" vertical="center" wrapText="1"/>
    </xf>
    <xf numFmtId="49" fontId="22" fillId="0" borderId="3" xfId="0" applyNumberFormat="1" applyFont="1" applyBorder="1" applyAlignment="1">
      <alignment horizontal="left" vertical="center" wrapText="1"/>
    </xf>
    <xf numFmtId="0" fontId="23" fillId="2" borderId="3" xfId="0" applyFont="1" applyFill="1" applyBorder="1" applyAlignment="1">
      <alignment horizontal="left" vertical="center" wrapText="1"/>
    </xf>
    <xf numFmtId="3" fontId="0" fillId="0" borderId="0" xfId="0" applyNumberFormat="1"/>
    <xf numFmtId="0" fontId="19" fillId="0" borderId="3" xfId="0" applyFont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26" fillId="0" borderId="3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0" xfId="0" quotePrefix="1" applyFont="1" applyAlignment="1">
      <alignment horizontal="left" vertical="center"/>
    </xf>
    <xf numFmtId="3" fontId="3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 wrapText="1"/>
    </xf>
    <xf numFmtId="1" fontId="0" fillId="0" borderId="0" xfId="0" applyNumberFormat="1"/>
    <xf numFmtId="0" fontId="27" fillId="0" borderId="3" xfId="0" applyFont="1" applyBorder="1" applyAlignment="1">
      <alignment horizontal="left" vertical="center" wrapText="1"/>
    </xf>
    <xf numFmtId="4" fontId="0" fillId="0" borderId="0" xfId="0" applyNumberFormat="1"/>
    <xf numFmtId="3" fontId="0" fillId="0" borderId="0" xfId="0" applyNumberFormat="1" applyAlignment="1">
      <alignment horizontal="left" vertical="center"/>
    </xf>
    <xf numFmtId="0" fontId="3" fillId="2" borderId="2" xfId="0" applyFont="1" applyFill="1" applyBorder="1" applyAlignment="1">
      <alignment horizontal="left" vertical="center" wrapText="1" indent="1"/>
    </xf>
    <xf numFmtId="0" fontId="3" fillId="2" borderId="4" xfId="0" applyFont="1" applyFill="1" applyBorder="1" applyAlignment="1">
      <alignment horizontal="left" vertical="center" wrapText="1" indent="1"/>
    </xf>
    <xf numFmtId="0" fontId="6" fillId="2" borderId="1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4" fontId="6" fillId="3" borderId="3" xfId="0" applyNumberFormat="1" applyFont="1" applyFill="1" applyBorder="1" applyAlignment="1">
      <alignment horizontal="right"/>
    </xf>
    <xf numFmtId="4" fontId="6" fillId="0" borderId="3" xfId="0" applyNumberFormat="1" applyFont="1" applyBorder="1" applyAlignment="1">
      <alignment horizontal="right"/>
    </xf>
    <xf numFmtId="4" fontId="6" fillId="3" borderId="3" xfId="0" applyNumberFormat="1" applyFont="1" applyFill="1" applyBorder="1" applyAlignment="1">
      <alignment horizontal="right" wrapText="1"/>
    </xf>
    <xf numFmtId="4" fontId="29" fillId="0" borderId="3" xfId="0" applyNumberFormat="1" applyFont="1" applyBorder="1"/>
    <xf numFmtId="4" fontId="28" fillId="0" borderId="3" xfId="0" applyNumberFormat="1" applyFont="1" applyBorder="1" applyAlignment="1">
      <alignment horizontal="right"/>
    </xf>
    <xf numFmtId="4" fontId="28" fillId="2" borderId="3" xfId="0" applyNumberFormat="1" applyFont="1" applyFill="1" applyBorder="1" applyAlignment="1">
      <alignment horizontal="right"/>
    </xf>
    <xf numFmtId="4" fontId="3" fillId="2" borderId="3" xfId="0" applyNumberFormat="1" applyFont="1" applyFill="1" applyBorder="1" applyAlignment="1">
      <alignment horizontal="right"/>
    </xf>
    <xf numFmtId="4" fontId="24" fillId="2" borderId="3" xfId="0" applyNumberFormat="1" applyFont="1" applyFill="1" applyBorder="1" applyAlignment="1">
      <alignment horizontal="right"/>
    </xf>
    <xf numFmtId="4" fontId="22" fillId="0" borderId="3" xfId="0" applyNumberFormat="1" applyFont="1" applyBorder="1"/>
    <xf numFmtId="4" fontId="3" fillId="0" borderId="3" xfId="0" applyNumberFormat="1" applyFont="1" applyBorder="1" applyAlignment="1">
      <alignment horizontal="right"/>
    </xf>
    <xf numFmtId="4" fontId="24" fillId="0" borderId="3" xfId="0" applyNumberFormat="1" applyFont="1" applyBorder="1" applyAlignment="1">
      <alignment horizontal="right"/>
    </xf>
    <xf numFmtId="4" fontId="3" fillId="2" borderId="3" xfId="0" applyNumberFormat="1" applyFont="1" applyFill="1" applyBorder="1" applyAlignment="1">
      <alignment horizontal="right" wrapText="1"/>
    </xf>
    <xf numFmtId="4" fontId="25" fillId="0" borderId="3" xfId="0" applyNumberFormat="1" applyFont="1" applyBorder="1"/>
    <xf numFmtId="4" fontId="0" fillId="0" borderId="3" xfId="0" applyNumberFormat="1" applyBorder="1"/>
    <xf numFmtId="4" fontId="24" fillId="2" borderId="3" xfId="0" applyNumberFormat="1" applyFont="1" applyFill="1" applyBorder="1" applyAlignment="1">
      <alignment horizontal="right" wrapText="1"/>
    </xf>
    <xf numFmtId="4" fontId="3" fillId="2" borderId="4" xfId="0" applyNumberFormat="1" applyFont="1" applyFill="1" applyBorder="1" applyAlignment="1">
      <alignment horizontal="right" vertical="center"/>
    </xf>
    <xf numFmtId="4" fontId="0" fillId="0" borderId="3" xfId="0" applyNumberFormat="1" applyBorder="1" applyAlignment="1">
      <alignment horizontal="left" vertical="center"/>
    </xf>
    <xf numFmtId="4" fontId="3" fillId="2" borderId="3" xfId="0" applyNumberFormat="1" applyFont="1" applyFill="1" applyBorder="1" applyAlignment="1">
      <alignment horizontal="right" vertical="center"/>
    </xf>
    <xf numFmtId="4" fontId="3" fillId="0" borderId="4" xfId="0" applyNumberFormat="1" applyFont="1" applyBorder="1" applyAlignment="1">
      <alignment horizontal="right" vertical="center"/>
    </xf>
    <xf numFmtId="0" fontId="28" fillId="2" borderId="1" xfId="0" applyFont="1" applyFill="1" applyBorder="1" applyAlignment="1">
      <alignment horizontal="left" vertical="center" wrapText="1"/>
    </xf>
    <xf numFmtId="0" fontId="28" fillId="2" borderId="2" xfId="0" applyFont="1" applyFill="1" applyBorder="1" applyAlignment="1">
      <alignment horizontal="left" vertical="center" wrapText="1"/>
    </xf>
    <xf numFmtId="0" fontId="28" fillId="2" borderId="4" xfId="0" applyFont="1" applyFill="1" applyBorder="1" applyAlignment="1">
      <alignment horizontal="left" vertical="center" wrapText="1"/>
    </xf>
    <xf numFmtId="0" fontId="30" fillId="0" borderId="3" xfId="0" applyFont="1" applyBorder="1" applyAlignment="1">
      <alignment horizontal="left" vertical="center" wrapText="1"/>
    </xf>
    <xf numFmtId="0" fontId="30" fillId="0" borderId="4" xfId="0" applyFont="1" applyBorder="1" applyAlignment="1">
      <alignment horizontal="left" vertical="center" wrapText="1"/>
    </xf>
    <xf numFmtId="4" fontId="6" fillId="2" borderId="4" xfId="0" applyNumberFormat="1" applyFont="1" applyFill="1" applyBorder="1" applyAlignment="1">
      <alignment horizontal="right" vertical="center"/>
    </xf>
    <xf numFmtId="4" fontId="1" fillId="0" borderId="3" xfId="0" applyNumberFormat="1" applyFont="1" applyBorder="1" applyAlignment="1">
      <alignment horizontal="left" vertical="center"/>
    </xf>
    <xf numFmtId="4" fontId="6" fillId="2" borderId="3" xfId="0" applyNumberFormat="1" applyFont="1" applyFill="1" applyBorder="1" applyAlignment="1">
      <alignment horizontal="right" vertical="center"/>
    </xf>
    <xf numFmtId="4" fontId="6" fillId="0" borderId="4" xfId="0" applyNumberFormat="1" applyFont="1" applyBorder="1" applyAlignment="1">
      <alignment horizontal="right" vertical="center"/>
    </xf>
    <xf numFmtId="0" fontId="6" fillId="2" borderId="2" xfId="0" applyFont="1" applyFill="1" applyBorder="1" applyAlignment="1">
      <alignment horizontal="left" vertical="center" wrapText="1" indent="1"/>
    </xf>
    <xf numFmtId="0" fontId="6" fillId="2" borderId="4" xfId="0" applyFont="1" applyFill="1" applyBorder="1" applyAlignment="1">
      <alignment horizontal="left" vertical="center" wrapText="1" indent="1"/>
    </xf>
    <xf numFmtId="0" fontId="17" fillId="2" borderId="4" xfId="0" applyFont="1" applyFill="1" applyBorder="1" applyAlignment="1">
      <alignment horizontal="left" vertical="center" wrapText="1"/>
    </xf>
    <xf numFmtId="0" fontId="26" fillId="5" borderId="3" xfId="0" applyFont="1" applyFill="1" applyBorder="1" applyAlignment="1">
      <alignment horizontal="left" vertical="center" wrapText="1"/>
    </xf>
    <xf numFmtId="4" fontId="3" fillId="5" borderId="4" xfId="0" applyNumberFormat="1" applyFont="1" applyFill="1" applyBorder="1" applyAlignment="1">
      <alignment horizontal="right" vertical="center"/>
    </xf>
    <xf numFmtId="4" fontId="0" fillId="5" borderId="3" xfId="0" applyNumberFormat="1" applyFill="1" applyBorder="1" applyAlignment="1">
      <alignment horizontal="left" vertical="center"/>
    </xf>
    <xf numFmtId="4" fontId="3" fillId="5" borderId="3" xfId="0" applyNumberFormat="1" applyFont="1" applyFill="1" applyBorder="1" applyAlignment="1">
      <alignment horizontal="right" vertical="center"/>
    </xf>
    <xf numFmtId="0" fontId="6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4" fontId="3" fillId="0" borderId="3" xfId="0" applyNumberFormat="1" applyFont="1" applyBorder="1" applyAlignment="1">
      <alignment horizontal="right" vertical="center"/>
    </xf>
    <xf numFmtId="0" fontId="17" fillId="0" borderId="4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7" fillId="3" borderId="4" xfId="0" applyFont="1" applyFill="1" applyBorder="1" applyAlignment="1">
      <alignment horizontal="left" vertical="center" wrapText="1"/>
    </xf>
    <xf numFmtId="4" fontId="31" fillId="0" borderId="4" xfId="0" applyNumberFormat="1" applyFont="1" applyBorder="1" applyAlignment="1">
      <alignment horizontal="right" vertical="center"/>
    </xf>
    <xf numFmtId="4" fontId="31" fillId="0" borderId="3" xfId="0" applyNumberFormat="1" applyFont="1" applyBorder="1" applyAlignment="1">
      <alignment horizontal="right" vertical="center"/>
    </xf>
    <xf numFmtId="4" fontId="6" fillId="5" borderId="4" xfId="0" applyNumberFormat="1" applyFont="1" applyFill="1" applyBorder="1" applyAlignment="1">
      <alignment horizontal="right" vertical="center"/>
    </xf>
    <xf numFmtId="4" fontId="1" fillId="5" borderId="3" xfId="0" applyNumberFormat="1" applyFont="1" applyFill="1" applyBorder="1" applyAlignment="1">
      <alignment horizontal="left" vertical="center"/>
    </xf>
    <xf numFmtId="4" fontId="6" fillId="5" borderId="3" xfId="0" applyNumberFormat="1" applyFont="1" applyFill="1" applyBorder="1" applyAlignment="1">
      <alignment horizontal="right" vertical="center"/>
    </xf>
    <xf numFmtId="0" fontId="5" fillId="4" borderId="4" xfId="0" applyFont="1" applyFill="1" applyBorder="1" applyAlignment="1">
      <alignment horizontal="left" vertical="center" wrapText="1"/>
    </xf>
    <xf numFmtId="4" fontId="5" fillId="4" borderId="4" xfId="0" applyNumberFormat="1" applyFont="1" applyFill="1" applyBorder="1" applyAlignment="1">
      <alignment horizontal="right" vertical="center"/>
    </xf>
    <xf numFmtId="4" fontId="32" fillId="4" borderId="3" xfId="0" applyNumberFormat="1" applyFont="1" applyFill="1" applyBorder="1" applyAlignment="1">
      <alignment horizontal="left" vertical="center"/>
    </xf>
    <xf numFmtId="4" fontId="5" fillId="4" borderId="3" xfId="0" applyNumberFormat="1" applyFont="1" applyFill="1" applyBorder="1" applyAlignment="1">
      <alignment horizontal="right" vertical="center"/>
    </xf>
    <xf numFmtId="0" fontId="33" fillId="4" borderId="3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4" fontId="17" fillId="0" borderId="4" xfId="0" applyNumberFormat="1" applyFont="1" applyBorder="1" applyAlignment="1">
      <alignment horizontal="right" vertical="center" wrapText="1"/>
    </xf>
    <xf numFmtId="0" fontId="17" fillId="0" borderId="3" xfId="0" applyFont="1" applyBorder="1" applyAlignment="1">
      <alignment horizontal="center" vertical="center" wrapText="1"/>
    </xf>
    <xf numFmtId="4" fontId="17" fillId="3" borderId="4" xfId="0" applyNumberFormat="1" applyFont="1" applyFill="1" applyBorder="1" applyAlignment="1">
      <alignment horizontal="right" vertical="center"/>
    </xf>
    <xf numFmtId="4" fontId="1" fillId="3" borderId="3" xfId="0" applyNumberFormat="1" applyFont="1" applyFill="1" applyBorder="1" applyAlignment="1">
      <alignment horizontal="left" vertical="center"/>
    </xf>
    <xf numFmtId="4" fontId="17" fillId="3" borderId="3" xfId="0" applyNumberFormat="1" applyFont="1" applyFill="1" applyBorder="1" applyAlignment="1">
      <alignment horizontal="right" vertical="center"/>
    </xf>
    <xf numFmtId="0" fontId="34" fillId="0" borderId="4" xfId="0" applyFont="1" applyBorder="1" applyAlignment="1">
      <alignment horizontal="left" vertical="center" wrapText="1"/>
    </xf>
    <xf numFmtId="4" fontId="34" fillId="0" borderId="4" xfId="0" applyNumberFormat="1" applyFont="1" applyBorder="1" applyAlignment="1">
      <alignment horizontal="right" vertical="center" wrapText="1"/>
    </xf>
    <xf numFmtId="0" fontId="34" fillId="0" borderId="3" xfId="0" applyFont="1" applyBorder="1" applyAlignment="1">
      <alignment horizontal="center" vertical="center" wrapText="1"/>
    </xf>
    <xf numFmtId="4" fontId="17" fillId="2" borderId="4" xfId="0" applyNumberFormat="1" applyFont="1" applyFill="1" applyBorder="1" applyAlignment="1">
      <alignment horizontal="right" vertical="center"/>
    </xf>
    <xf numFmtId="4" fontId="17" fillId="2" borderId="3" xfId="0" applyNumberFormat="1" applyFont="1" applyFill="1" applyBorder="1" applyAlignment="1">
      <alignment horizontal="right" vertical="center"/>
    </xf>
    <xf numFmtId="4" fontId="35" fillId="0" borderId="3" xfId="0" applyNumberFormat="1" applyFont="1" applyBorder="1"/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34" fillId="0" borderId="1" xfId="0" applyFont="1" applyBorder="1" applyAlignment="1">
      <alignment horizontal="left" vertical="center" wrapText="1"/>
    </xf>
    <xf numFmtId="0" fontId="34" fillId="0" borderId="2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 wrapText="1"/>
    </xf>
    <xf numFmtId="0" fontId="17" fillId="0" borderId="2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4" borderId="2" xfId="0" applyFont="1" applyFill="1" applyBorder="1" applyAlignment="1">
      <alignment horizontal="left" vertical="center" wrapText="1"/>
    </xf>
    <xf numFmtId="0" fontId="5" fillId="4" borderId="4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left" vertical="center" wrapText="1"/>
    </xf>
    <xf numFmtId="0" fontId="6" fillId="5" borderId="2" xfId="0" applyFont="1" applyFill="1" applyBorder="1" applyAlignment="1">
      <alignment horizontal="left" vertical="center" wrapText="1"/>
    </xf>
    <xf numFmtId="0" fontId="6" fillId="5" borderId="4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left" vertical="center" wrapText="1"/>
    </xf>
    <xf numFmtId="0" fontId="3" fillId="5" borderId="4" xfId="0" applyFont="1" applyFill="1" applyBorder="1" applyAlignment="1">
      <alignment horizontal="left" vertical="center" wrapText="1"/>
    </xf>
    <xf numFmtId="0" fontId="24" fillId="2" borderId="1" xfId="0" applyFont="1" applyFill="1" applyBorder="1" applyAlignment="1">
      <alignment horizontal="left" vertical="center" wrapText="1"/>
    </xf>
    <xf numFmtId="0" fontId="24" fillId="2" borderId="2" xfId="0" applyFont="1" applyFill="1" applyBorder="1" applyAlignment="1">
      <alignment horizontal="left" vertical="center" wrapText="1"/>
    </xf>
    <xf numFmtId="0" fontId="24" fillId="2" borderId="4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12" fillId="0" borderId="0" xfId="0" applyFont="1" applyAlignment="1">
      <alignment wrapText="1"/>
    </xf>
    <xf numFmtId="0" fontId="17" fillId="3" borderId="1" xfId="0" applyFont="1" applyFill="1" applyBorder="1" applyAlignment="1">
      <alignment horizontal="left" vertical="center" wrapText="1"/>
    </xf>
    <xf numFmtId="0" fontId="17" fillId="3" borderId="2" xfId="0" applyFont="1" applyFill="1" applyBorder="1" applyAlignment="1">
      <alignment horizontal="left" vertical="center" wrapText="1"/>
    </xf>
    <xf numFmtId="0" fontId="17" fillId="3" borderId="4" xfId="0" applyFont="1" applyFill="1" applyBorder="1" applyAlignment="1">
      <alignment horizontal="left" vertical="center" wrapText="1"/>
    </xf>
    <xf numFmtId="0" fontId="18" fillId="0" borderId="0" xfId="0" applyFont="1" applyAlignment="1">
      <alignment horizont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left" vertical="center" wrapText="1"/>
    </xf>
    <xf numFmtId="0" fontId="17" fillId="2" borderId="2" xfId="0" applyFont="1" applyFill="1" applyBorder="1" applyAlignment="1">
      <alignment horizontal="left" vertical="center" wrapText="1"/>
    </xf>
    <xf numFmtId="0" fontId="17" fillId="2" borderId="4" xfId="0" applyFont="1" applyFill="1" applyBorder="1" applyAlignment="1">
      <alignment horizontal="left" vertical="center" wrapText="1"/>
    </xf>
    <xf numFmtId="0" fontId="7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11" fillId="0" borderId="1" xfId="0" quotePrefix="1" applyFont="1" applyBorder="1" applyAlignment="1">
      <alignment horizontal="left" vertical="center" wrapText="1"/>
    </xf>
    <xf numFmtId="0" fontId="9" fillId="0" borderId="2" xfId="0" applyFont="1" applyBorder="1" applyAlignment="1">
      <alignment vertical="center" wrapText="1"/>
    </xf>
    <xf numFmtId="0" fontId="11" fillId="0" borderId="1" xfId="0" quotePrefix="1" applyFont="1" applyBorder="1" applyAlignment="1">
      <alignment horizontal="left" vertical="center"/>
    </xf>
    <xf numFmtId="0" fontId="9" fillId="0" borderId="2" xfId="0" applyFont="1" applyBorder="1" applyAlignment="1">
      <alignment vertical="center"/>
    </xf>
    <xf numFmtId="0" fontId="14" fillId="0" borderId="3" xfId="0" quotePrefix="1" applyFont="1" applyBorder="1" applyAlignment="1">
      <alignment horizontal="center" wrapText="1"/>
    </xf>
    <xf numFmtId="0" fontId="14" fillId="0" borderId="1" xfId="0" quotePrefix="1" applyFont="1" applyBorder="1" applyAlignment="1">
      <alignment horizontal="center" wrapText="1"/>
    </xf>
    <xf numFmtId="0" fontId="11" fillId="3" borderId="1" xfId="0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vertical="center" wrapText="1"/>
    </xf>
    <xf numFmtId="0" fontId="9" fillId="3" borderId="2" xfId="0" applyFont="1" applyFill="1" applyBorder="1" applyAlignment="1">
      <alignment vertical="center"/>
    </xf>
    <xf numFmtId="0" fontId="11" fillId="0" borderId="1" xfId="0" applyFont="1" applyBorder="1" applyAlignment="1">
      <alignment horizontal="left" vertical="center" wrapText="1"/>
    </xf>
    <xf numFmtId="0" fontId="17" fillId="2" borderId="5" xfId="0" applyFont="1" applyFill="1" applyBorder="1" applyAlignment="1">
      <alignment horizontal="left" wrapText="1"/>
    </xf>
    <xf numFmtId="0" fontId="6" fillId="0" borderId="1" xfId="0" quotePrefix="1" applyFont="1" applyBorder="1" applyAlignment="1">
      <alignment horizontal="center" wrapText="1"/>
    </xf>
    <xf numFmtId="0" fontId="6" fillId="0" borderId="2" xfId="0" quotePrefix="1" applyFont="1" applyBorder="1" applyAlignment="1">
      <alignment horizontal="center" wrapText="1"/>
    </xf>
    <xf numFmtId="0" fontId="6" fillId="0" borderId="4" xfId="0" quotePrefix="1" applyFont="1" applyBorder="1" applyAlignment="1">
      <alignment horizontal="center" wrapText="1"/>
    </xf>
    <xf numFmtId="0" fontId="1" fillId="0" borderId="0" xfId="0" applyFont="1" applyAlignment="1">
      <alignment horizontal="left" vertical="top" wrapText="1"/>
    </xf>
    <xf numFmtId="0" fontId="11" fillId="3" borderId="1" xfId="0" quotePrefix="1" applyFont="1" applyFill="1" applyBorder="1" applyAlignment="1">
      <alignment horizontal="left" vertical="center" wrapText="1"/>
    </xf>
    <xf numFmtId="0" fontId="16" fillId="2" borderId="0" xfId="0" applyFont="1" applyFill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7" fillId="2" borderId="0" xfId="0" quotePrefix="1" applyFont="1" applyFill="1" applyAlignment="1">
      <alignment horizontal="left" wrapText="1"/>
    </xf>
    <xf numFmtId="0" fontId="11" fillId="0" borderId="0" xfId="0" applyFont="1" applyAlignment="1">
      <alignment horizontal="left" vertical="top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Q33"/>
  <sheetViews>
    <sheetView tabSelected="1" zoomScaleNormal="100" workbookViewId="0">
      <selection activeCell="L16" sqref="L16"/>
    </sheetView>
  </sheetViews>
  <sheetFormatPr defaultRowHeight="15" x14ac:dyDescent="0.25"/>
  <cols>
    <col min="6" max="10" width="25.28515625" customWidth="1"/>
    <col min="11" max="12" width="15.7109375" customWidth="1"/>
  </cols>
  <sheetData>
    <row r="1" spans="2:12" ht="42" customHeight="1" x14ac:dyDescent="0.25">
      <c r="B1" s="180" t="s">
        <v>167</v>
      </c>
      <c r="C1" s="180"/>
      <c r="D1" s="180"/>
      <c r="E1" s="180"/>
      <c r="F1" s="180"/>
      <c r="G1" s="180"/>
      <c r="H1" s="180"/>
      <c r="I1" s="180"/>
      <c r="J1" s="180"/>
      <c r="K1" s="180"/>
      <c r="L1" s="180"/>
    </row>
    <row r="2" spans="2:12" ht="15.75" customHeight="1" x14ac:dyDescent="0.25">
      <c r="B2" s="181" t="s">
        <v>12</v>
      </c>
      <c r="C2" s="181"/>
      <c r="D2" s="181"/>
      <c r="E2" s="181"/>
      <c r="F2" s="181"/>
      <c r="G2" s="181"/>
      <c r="H2" s="181"/>
      <c r="I2" s="181"/>
      <c r="J2" s="181"/>
      <c r="K2" s="181"/>
      <c r="L2" s="181"/>
    </row>
    <row r="3" spans="2:12" ht="6.75" customHeight="1" x14ac:dyDescent="0.25">
      <c r="B3" s="198"/>
      <c r="C3" s="198"/>
      <c r="D3" s="198"/>
      <c r="E3" s="39"/>
      <c r="F3" s="39"/>
      <c r="G3" s="39"/>
      <c r="H3" s="39"/>
      <c r="I3" s="39"/>
      <c r="J3" s="41"/>
      <c r="K3" s="41"/>
      <c r="L3" s="40"/>
    </row>
    <row r="4" spans="2:12" ht="18" customHeight="1" x14ac:dyDescent="0.25">
      <c r="B4" s="181" t="s">
        <v>56</v>
      </c>
      <c r="C4" s="181"/>
      <c r="D4" s="181"/>
      <c r="E4" s="181"/>
      <c r="F4" s="181"/>
      <c r="G4" s="181"/>
      <c r="H4" s="181"/>
      <c r="I4" s="181"/>
      <c r="J4" s="181"/>
      <c r="K4" s="181"/>
      <c r="L4" s="181"/>
    </row>
    <row r="5" spans="2:12" ht="18" customHeight="1" x14ac:dyDescent="0.25">
      <c r="B5" s="42"/>
      <c r="C5" s="43"/>
      <c r="D5" s="43"/>
      <c r="E5" s="43"/>
      <c r="F5" s="43"/>
      <c r="G5" s="43"/>
      <c r="H5" s="43"/>
      <c r="I5" s="43"/>
      <c r="J5" s="43"/>
      <c r="K5" s="43"/>
      <c r="L5" s="40"/>
    </row>
    <row r="6" spans="2:12" x14ac:dyDescent="0.25">
      <c r="B6" s="192" t="s">
        <v>57</v>
      </c>
      <c r="C6" s="192"/>
      <c r="D6" s="192"/>
      <c r="E6" s="192"/>
      <c r="F6" s="192"/>
      <c r="G6" s="44"/>
      <c r="H6" s="44"/>
      <c r="I6" s="44"/>
      <c r="J6" s="44"/>
      <c r="K6" s="45"/>
      <c r="L6" s="40"/>
    </row>
    <row r="7" spans="2:12" ht="25.5" x14ac:dyDescent="0.25">
      <c r="B7" s="193" t="s">
        <v>7</v>
      </c>
      <c r="C7" s="194"/>
      <c r="D7" s="194"/>
      <c r="E7" s="194"/>
      <c r="F7" s="195"/>
      <c r="G7" s="23" t="s">
        <v>168</v>
      </c>
      <c r="H7" s="1" t="s">
        <v>162</v>
      </c>
      <c r="I7" s="1" t="s">
        <v>66</v>
      </c>
      <c r="J7" s="23" t="s">
        <v>169</v>
      </c>
      <c r="K7" s="1" t="s">
        <v>17</v>
      </c>
      <c r="L7" s="1" t="s">
        <v>48</v>
      </c>
    </row>
    <row r="8" spans="2:12" s="26" customFormat="1" ht="11.25" x14ac:dyDescent="0.2">
      <c r="B8" s="186">
        <v>1</v>
      </c>
      <c r="C8" s="186"/>
      <c r="D8" s="186"/>
      <c r="E8" s="186"/>
      <c r="F8" s="187"/>
      <c r="G8" s="25">
        <v>2</v>
      </c>
      <c r="H8" s="24">
        <v>3</v>
      </c>
      <c r="I8" s="24">
        <v>4</v>
      </c>
      <c r="J8" s="24">
        <v>5</v>
      </c>
      <c r="K8" s="24" t="s">
        <v>19</v>
      </c>
      <c r="L8" s="24" t="s">
        <v>149</v>
      </c>
    </row>
    <row r="9" spans="2:12" x14ac:dyDescent="0.25">
      <c r="B9" s="188" t="s">
        <v>0</v>
      </c>
      <c r="C9" s="189"/>
      <c r="D9" s="189"/>
      <c r="E9" s="189"/>
      <c r="F9" s="190"/>
      <c r="G9" s="74">
        <f>G10+G11</f>
        <v>323886.08000000002</v>
      </c>
      <c r="H9" s="74">
        <f>H10</f>
        <v>532412.04</v>
      </c>
      <c r="I9" s="18"/>
      <c r="J9" s="74">
        <f>J10+J11</f>
        <v>450191.72</v>
      </c>
      <c r="K9" s="74">
        <f>J9/G9*100</f>
        <v>138.99693373670146</v>
      </c>
      <c r="L9" s="74">
        <f>J9/H9*100</f>
        <v>84.557013398870524</v>
      </c>
    </row>
    <row r="10" spans="2:12" x14ac:dyDescent="0.25">
      <c r="B10" s="191" t="s">
        <v>49</v>
      </c>
      <c r="C10" s="183"/>
      <c r="D10" s="183"/>
      <c r="E10" s="183"/>
      <c r="F10" s="185"/>
      <c r="G10" s="75">
        <v>323886.08000000002</v>
      </c>
      <c r="H10" s="75">
        <v>532412.04</v>
      </c>
      <c r="I10" s="16"/>
      <c r="J10" s="75">
        <v>450191.72</v>
      </c>
      <c r="K10" s="75">
        <f t="shared" ref="K10:K15" si="0">J10/G10*100</f>
        <v>138.99693373670146</v>
      </c>
      <c r="L10" s="75">
        <f t="shared" ref="L10:L14" si="1">J10/H10*100</f>
        <v>84.557013398870524</v>
      </c>
    </row>
    <row r="11" spans="2:12" x14ac:dyDescent="0.25">
      <c r="B11" s="184" t="s">
        <v>54</v>
      </c>
      <c r="C11" s="185"/>
      <c r="D11" s="185"/>
      <c r="E11" s="185"/>
      <c r="F11" s="185"/>
      <c r="G11" s="75">
        <v>0</v>
      </c>
      <c r="H11" s="75">
        <v>0</v>
      </c>
      <c r="I11" s="16"/>
      <c r="J11" s="75">
        <v>0</v>
      </c>
      <c r="K11" s="75">
        <v>0</v>
      </c>
      <c r="L11" s="75">
        <v>0</v>
      </c>
    </row>
    <row r="12" spans="2:12" x14ac:dyDescent="0.25">
      <c r="B12" s="19" t="s">
        <v>1</v>
      </c>
      <c r="C12" s="32"/>
      <c r="D12" s="32"/>
      <c r="E12" s="32"/>
      <c r="F12" s="32"/>
      <c r="G12" s="74">
        <f>G13+G14</f>
        <v>319508.99</v>
      </c>
      <c r="H12" s="74">
        <f>H13+H14</f>
        <v>532412.04</v>
      </c>
      <c r="I12" s="18"/>
      <c r="J12" s="74">
        <f>J13+J14</f>
        <v>430442.11</v>
      </c>
      <c r="K12" s="74">
        <f t="shared" si="0"/>
        <v>134.71987439226672</v>
      </c>
      <c r="L12" s="74">
        <f t="shared" si="1"/>
        <v>80.847553710468304</v>
      </c>
    </row>
    <row r="13" spans="2:12" x14ac:dyDescent="0.25">
      <c r="B13" s="182" t="s">
        <v>50</v>
      </c>
      <c r="C13" s="183"/>
      <c r="D13" s="183"/>
      <c r="E13" s="183"/>
      <c r="F13" s="183"/>
      <c r="G13" s="75">
        <v>303877.90999999997</v>
      </c>
      <c r="H13" s="75">
        <v>507352.04</v>
      </c>
      <c r="I13" s="16"/>
      <c r="J13" s="75">
        <v>415878.81</v>
      </c>
      <c r="K13" s="75">
        <f t="shared" si="0"/>
        <v>136.85720360522421</v>
      </c>
      <c r="L13" s="75">
        <f t="shared" si="1"/>
        <v>81.970461772460794</v>
      </c>
    </row>
    <row r="14" spans="2:12" x14ac:dyDescent="0.25">
      <c r="B14" s="184" t="s">
        <v>51</v>
      </c>
      <c r="C14" s="185"/>
      <c r="D14" s="185"/>
      <c r="E14" s="185"/>
      <c r="F14" s="185"/>
      <c r="G14" s="75">
        <v>15631.08</v>
      </c>
      <c r="H14" s="75">
        <v>25060</v>
      </c>
      <c r="I14" s="16"/>
      <c r="J14" s="75">
        <v>14563.3</v>
      </c>
      <c r="K14" s="75">
        <f t="shared" si="0"/>
        <v>93.168866130811182</v>
      </c>
      <c r="L14" s="75">
        <f t="shared" si="1"/>
        <v>58.113727055067834</v>
      </c>
    </row>
    <row r="15" spans="2:12" x14ac:dyDescent="0.25">
      <c r="B15" s="197" t="s">
        <v>58</v>
      </c>
      <c r="C15" s="189"/>
      <c r="D15" s="189"/>
      <c r="E15" s="189"/>
      <c r="F15" s="189"/>
      <c r="G15" s="76">
        <f>G9-G12</f>
        <v>4377.0900000000256</v>
      </c>
      <c r="H15" s="74">
        <f>H9-H12</f>
        <v>0</v>
      </c>
      <c r="I15" s="17"/>
      <c r="J15" s="76">
        <f>J9-J12</f>
        <v>19749.609999999986</v>
      </c>
      <c r="K15" s="74">
        <f t="shared" si="0"/>
        <v>451.20411049349843</v>
      </c>
      <c r="L15" s="74">
        <v>0</v>
      </c>
    </row>
    <row r="16" spans="2:12" ht="18" x14ac:dyDescent="0.25">
      <c r="B16" s="39"/>
      <c r="C16" s="46"/>
      <c r="D16" s="46"/>
      <c r="E16" s="46"/>
      <c r="F16" s="46"/>
      <c r="G16" s="46"/>
      <c r="H16" s="46"/>
      <c r="I16" s="47"/>
      <c r="J16" s="47"/>
      <c r="K16" s="47"/>
      <c r="L16" s="47"/>
    </row>
    <row r="17" spans="1:43" ht="18" customHeight="1" x14ac:dyDescent="0.25">
      <c r="B17" s="192" t="s">
        <v>59</v>
      </c>
      <c r="C17" s="192"/>
      <c r="D17" s="192"/>
      <c r="E17" s="192"/>
      <c r="F17" s="192"/>
      <c r="G17" s="46"/>
      <c r="H17" s="46"/>
      <c r="I17" s="47"/>
      <c r="J17" s="47"/>
      <c r="K17" s="47"/>
      <c r="L17" s="47"/>
    </row>
    <row r="18" spans="1:43" ht="25.5" x14ac:dyDescent="0.25">
      <c r="B18" s="193" t="s">
        <v>7</v>
      </c>
      <c r="C18" s="194"/>
      <c r="D18" s="194"/>
      <c r="E18" s="194"/>
      <c r="F18" s="195"/>
      <c r="G18" s="23" t="s">
        <v>168</v>
      </c>
      <c r="H18" s="1" t="s">
        <v>162</v>
      </c>
      <c r="I18" s="1" t="s">
        <v>66</v>
      </c>
      <c r="J18" s="23" t="s">
        <v>169</v>
      </c>
      <c r="K18" s="1" t="s">
        <v>17</v>
      </c>
      <c r="L18" s="1" t="s">
        <v>48</v>
      </c>
    </row>
    <row r="19" spans="1:43" s="26" customFormat="1" x14ac:dyDescent="0.25">
      <c r="B19" s="186">
        <v>1</v>
      </c>
      <c r="C19" s="186"/>
      <c r="D19" s="186"/>
      <c r="E19" s="186"/>
      <c r="F19" s="187"/>
      <c r="G19" s="25">
        <v>2</v>
      </c>
      <c r="H19" s="24">
        <v>3</v>
      </c>
      <c r="I19" s="24">
        <v>4</v>
      </c>
      <c r="J19" s="24">
        <v>5</v>
      </c>
      <c r="K19" s="24" t="s">
        <v>19</v>
      </c>
      <c r="L19" s="24" t="s">
        <v>149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</row>
    <row r="20" spans="1:43" ht="15.75" customHeight="1" x14ac:dyDescent="0.25">
      <c r="A20" s="26"/>
      <c r="B20" s="191" t="s">
        <v>52</v>
      </c>
      <c r="C20" s="202"/>
      <c r="D20" s="202"/>
      <c r="E20" s="202"/>
      <c r="F20" s="203"/>
      <c r="G20" s="16">
        <v>0</v>
      </c>
      <c r="H20" s="16">
        <v>0</v>
      </c>
      <c r="I20" s="16"/>
      <c r="J20" s="16">
        <v>0</v>
      </c>
      <c r="K20" s="16">
        <v>0</v>
      </c>
      <c r="L20" s="16">
        <v>0</v>
      </c>
    </row>
    <row r="21" spans="1:43" x14ac:dyDescent="0.25">
      <c r="A21" s="26"/>
      <c r="B21" s="191" t="s">
        <v>53</v>
      </c>
      <c r="C21" s="183"/>
      <c r="D21" s="183"/>
      <c r="E21" s="183"/>
      <c r="F21" s="183"/>
      <c r="G21" s="16">
        <v>0</v>
      </c>
      <c r="H21" s="16">
        <v>0</v>
      </c>
      <c r="I21" s="16"/>
      <c r="J21" s="16">
        <v>0</v>
      </c>
      <c r="K21" s="16">
        <v>0</v>
      </c>
      <c r="L21" s="16">
        <v>0</v>
      </c>
    </row>
    <row r="22" spans="1:43" s="33" customFormat="1" ht="15" customHeight="1" x14ac:dyDescent="0.25">
      <c r="A22" s="26"/>
      <c r="B22" s="199" t="s">
        <v>55</v>
      </c>
      <c r="C22" s="200"/>
      <c r="D22" s="200"/>
      <c r="E22" s="200"/>
      <c r="F22" s="201"/>
      <c r="G22" s="18">
        <v>0</v>
      </c>
      <c r="H22" s="18">
        <v>0</v>
      </c>
      <c r="I22" s="18"/>
      <c r="J22" s="18">
        <v>0</v>
      </c>
      <c r="K22" s="18">
        <v>0</v>
      </c>
      <c r="L22" s="18">
        <v>0</v>
      </c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</row>
    <row r="23" spans="1:43" s="33" customFormat="1" ht="15" customHeight="1" x14ac:dyDescent="0.25">
      <c r="A23" s="26"/>
      <c r="B23" s="199" t="s">
        <v>60</v>
      </c>
      <c r="C23" s="200"/>
      <c r="D23" s="200"/>
      <c r="E23" s="200"/>
      <c r="F23" s="201"/>
      <c r="G23" s="74">
        <v>67115.240000000005</v>
      </c>
      <c r="H23" s="74">
        <v>0</v>
      </c>
      <c r="I23" s="74"/>
      <c r="J23" s="74">
        <v>80973.45</v>
      </c>
      <c r="K23" s="74">
        <v>0</v>
      </c>
      <c r="L23" s="74">
        <v>0</v>
      </c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</row>
    <row r="24" spans="1:43" x14ac:dyDescent="0.25">
      <c r="A24" s="26"/>
      <c r="B24" s="197" t="s">
        <v>61</v>
      </c>
      <c r="C24" s="189"/>
      <c r="D24" s="189"/>
      <c r="E24" s="189"/>
      <c r="F24" s="189"/>
      <c r="G24" s="74">
        <f>G23+G15</f>
        <v>71492.330000000031</v>
      </c>
      <c r="H24" s="74">
        <v>0</v>
      </c>
      <c r="I24" s="74"/>
      <c r="J24" s="74">
        <f>J23+J15</f>
        <v>100723.05999999998</v>
      </c>
      <c r="K24" s="74">
        <v>0</v>
      </c>
      <c r="L24" s="74">
        <v>0</v>
      </c>
    </row>
    <row r="25" spans="1:43" ht="15.75" x14ac:dyDescent="0.25">
      <c r="B25" s="48"/>
      <c r="C25" s="49"/>
      <c r="D25" s="49"/>
      <c r="E25" s="49"/>
      <c r="F25" s="49"/>
      <c r="G25" s="50"/>
      <c r="H25" s="50"/>
      <c r="I25" s="50"/>
      <c r="J25" s="50"/>
      <c r="K25" s="50"/>
      <c r="L25" s="40"/>
    </row>
    <row r="26" spans="1:43" ht="15.75" x14ac:dyDescent="0.25">
      <c r="B26" s="204" t="s">
        <v>65</v>
      </c>
      <c r="C26" s="204"/>
      <c r="D26" s="204"/>
      <c r="E26" s="204"/>
      <c r="F26" s="204"/>
      <c r="G26" s="204"/>
      <c r="H26" s="204"/>
      <c r="I26" s="204"/>
      <c r="J26" s="204"/>
      <c r="K26" s="204"/>
      <c r="L26" s="204"/>
    </row>
    <row r="27" spans="1:43" ht="15.75" x14ac:dyDescent="0.25">
      <c r="B27" s="13"/>
      <c r="C27" s="14"/>
      <c r="D27" s="14"/>
      <c r="E27" s="14"/>
      <c r="F27" s="14"/>
      <c r="G27" s="15"/>
      <c r="H27" s="15"/>
      <c r="I27" s="15"/>
      <c r="J27" s="15"/>
      <c r="K27" s="15"/>
    </row>
    <row r="28" spans="1:43" ht="15" customHeight="1" x14ac:dyDescent="0.25">
      <c r="B28" s="205" t="s">
        <v>67</v>
      </c>
      <c r="C28" s="205"/>
      <c r="D28" s="205"/>
      <c r="E28" s="205"/>
      <c r="F28" s="205"/>
      <c r="G28" s="205"/>
      <c r="H28" s="205"/>
      <c r="I28" s="205"/>
      <c r="J28" s="205"/>
      <c r="K28" s="205"/>
      <c r="L28" s="205"/>
    </row>
    <row r="29" spans="1:43" x14ac:dyDescent="0.25">
      <c r="B29" s="205" t="s">
        <v>68</v>
      </c>
      <c r="C29" s="205"/>
      <c r="D29" s="205"/>
      <c r="E29" s="205"/>
      <c r="F29" s="205"/>
      <c r="G29" s="205"/>
      <c r="H29" s="205"/>
      <c r="I29" s="205"/>
      <c r="J29" s="205"/>
      <c r="K29" s="205"/>
      <c r="L29" s="205"/>
    </row>
    <row r="30" spans="1:43" ht="15" customHeight="1" x14ac:dyDescent="0.25">
      <c r="B30" s="205" t="s">
        <v>69</v>
      </c>
      <c r="C30" s="205"/>
      <c r="D30" s="205"/>
      <c r="E30" s="205"/>
      <c r="F30" s="205"/>
      <c r="G30" s="205"/>
      <c r="H30" s="205"/>
      <c r="I30" s="205"/>
      <c r="J30" s="205"/>
      <c r="K30" s="205"/>
      <c r="L30" s="205"/>
    </row>
    <row r="31" spans="1:43" ht="36.75" customHeight="1" x14ac:dyDescent="0.25">
      <c r="B31" s="205"/>
      <c r="C31" s="205"/>
      <c r="D31" s="205"/>
      <c r="E31" s="205"/>
      <c r="F31" s="205"/>
      <c r="G31" s="205"/>
      <c r="H31" s="205"/>
      <c r="I31" s="205"/>
      <c r="J31" s="205"/>
      <c r="K31" s="205"/>
      <c r="L31" s="205"/>
    </row>
    <row r="32" spans="1:43" ht="15" customHeight="1" x14ac:dyDescent="0.25">
      <c r="B32" s="196" t="s">
        <v>70</v>
      </c>
      <c r="C32" s="196"/>
      <c r="D32" s="196"/>
      <c r="E32" s="196"/>
      <c r="F32" s="196"/>
      <c r="G32" s="196"/>
      <c r="H32" s="196"/>
      <c r="I32" s="196"/>
      <c r="J32" s="196"/>
      <c r="K32" s="196"/>
      <c r="L32" s="196"/>
    </row>
    <row r="33" spans="2:12" x14ac:dyDescent="0.25">
      <c r="B33" s="196"/>
      <c r="C33" s="196"/>
      <c r="D33" s="196"/>
      <c r="E33" s="196"/>
      <c r="F33" s="196"/>
      <c r="G33" s="196"/>
      <c r="H33" s="196"/>
      <c r="I33" s="196"/>
      <c r="J33" s="196"/>
      <c r="K33" s="196"/>
      <c r="L33" s="196"/>
    </row>
  </sheetData>
  <mergeCells count="26">
    <mergeCell ref="B32:L33"/>
    <mergeCell ref="B15:F15"/>
    <mergeCell ref="B24:F24"/>
    <mergeCell ref="B3:D3"/>
    <mergeCell ref="B23:F23"/>
    <mergeCell ref="B18:F18"/>
    <mergeCell ref="B19:F19"/>
    <mergeCell ref="B21:F21"/>
    <mergeCell ref="B22:F22"/>
    <mergeCell ref="B20:F20"/>
    <mergeCell ref="B26:L26"/>
    <mergeCell ref="B29:L29"/>
    <mergeCell ref="B28:L28"/>
    <mergeCell ref="B30:L31"/>
    <mergeCell ref="B17:F17"/>
    <mergeCell ref="B1:L1"/>
    <mergeCell ref="B2:L2"/>
    <mergeCell ref="B4:L4"/>
    <mergeCell ref="B13:F13"/>
    <mergeCell ref="B14:F14"/>
    <mergeCell ref="B8:F8"/>
    <mergeCell ref="B9:F9"/>
    <mergeCell ref="B10:F10"/>
    <mergeCell ref="B6:F6"/>
    <mergeCell ref="B7:F7"/>
    <mergeCell ref="B11:F11"/>
  </mergeCells>
  <pageMargins left="0.7" right="0.7" top="0.75" bottom="0.75" header="0.3" footer="0.3"/>
  <pageSetup paperSize="9" scale="6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N84"/>
  <sheetViews>
    <sheetView topLeftCell="A57" zoomScaleNormal="100" workbookViewId="0">
      <selection activeCell="K74" sqref="K74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5.42578125" bestFit="1" customWidth="1"/>
    <col min="5" max="5" width="6.140625" bestFit="1" customWidth="1"/>
    <col min="6" max="6" width="44.7109375" customWidth="1"/>
    <col min="7" max="8" width="25.28515625" customWidth="1"/>
    <col min="9" max="9" width="25.28515625" hidden="1" customWidth="1"/>
    <col min="10" max="10" width="25.28515625" customWidth="1"/>
    <col min="11" max="12" width="15.7109375" customWidth="1"/>
  </cols>
  <sheetData>
    <row r="1" spans="2:12" ht="18" customHeight="1" x14ac:dyDescent="0.25">
      <c r="B1" s="2"/>
      <c r="C1" s="2"/>
      <c r="D1" s="2"/>
      <c r="E1" s="2"/>
      <c r="F1" s="2"/>
      <c r="G1" s="2"/>
      <c r="H1" s="2"/>
      <c r="I1" s="2"/>
      <c r="J1" s="2"/>
      <c r="K1" s="2"/>
    </row>
    <row r="2" spans="2:12" ht="15.75" customHeight="1" x14ac:dyDescent="0.25">
      <c r="B2" s="165" t="s">
        <v>12</v>
      </c>
      <c r="C2" s="165"/>
      <c r="D2" s="165"/>
      <c r="E2" s="165"/>
      <c r="F2" s="165"/>
      <c r="G2" s="165"/>
      <c r="H2" s="165"/>
      <c r="I2" s="165"/>
      <c r="J2" s="165"/>
      <c r="K2" s="165"/>
      <c r="L2" s="165"/>
    </row>
    <row r="3" spans="2:12" ht="18" x14ac:dyDescent="0.25">
      <c r="B3" s="2"/>
      <c r="C3" s="2"/>
      <c r="D3" s="2"/>
      <c r="E3" s="2"/>
      <c r="F3" s="2"/>
      <c r="G3" s="2"/>
      <c r="H3" s="2"/>
      <c r="I3" s="2"/>
      <c r="J3" s="3"/>
      <c r="K3" s="3"/>
    </row>
    <row r="4" spans="2:12" ht="18" customHeight="1" x14ac:dyDescent="0.25">
      <c r="B4" s="165" t="s">
        <v>62</v>
      </c>
      <c r="C4" s="165"/>
      <c r="D4" s="165"/>
      <c r="E4" s="165"/>
      <c r="F4" s="165"/>
      <c r="G4" s="165"/>
      <c r="H4" s="165"/>
      <c r="I4" s="165"/>
      <c r="J4" s="165"/>
      <c r="K4" s="165"/>
      <c r="L4" s="165"/>
    </row>
    <row r="5" spans="2:12" ht="18" x14ac:dyDescent="0.25">
      <c r="B5" s="2"/>
      <c r="C5" s="2"/>
      <c r="D5" s="2"/>
      <c r="E5" s="2"/>
      <c r="F5" s="2"/>
      <c r="G5" s="2"/>
      <c r="H5" s="2"/>
      <c r="I5" s="2"/>
      <c r="J5" s="3"/>
      <c r="K5" s="3"/>
    </row>
    <row r="6" spans="2:12" ht="15.75" customHeight="1" x14ac:dyDescent="0.25">
      <c r="B6" s="165" t="s">
        <v>18</v>
      </c>
      <c r="C6" s="165"/>
      <c r="D6" s="165"/>
      <c r="E6" s="165"/>
      <c r="F6" s="165"/>
      <c r="G6" s="165"/>
      <c r="H6" s="165"/>
      <c r="I6" s="165"/>
      <c r="J6" s="165"/>
      <c r="K6" s="165"/>
      <c r="L6" s="165"/>
    </row>
    <row r="7" spans="2:12" ht="18" x14ac:dyDescent="0.25">
      <c r="B7" s="2"/>
      <c r="C7" s="2"/>
      <c r="D7" s="2"/>
      <c r="E7" s="2"/>
      <c r="F7" s="2"/>
      <c r="G7" s="2"/>
      <c r="H7" s="2"/>
      <c r="I7" s="2"/>
      <c r="J7" s="3"/>
      <c r="K7" s="3"/>
    </row>
    <row r="8" spans="2:12" ht="25.5" x14ac:dyDescent="0.25">
      <c r="B8" s="171" t="s">
        <v>7</v>
      </c>
      <c r="C8" s="172"/>
      <c r="D8" s="172"/>
      <c r="E8" s="172"/>
      <c r="F8" s="173"/>
      <c r="G8" s="34" t="s">
        <v>168</v>
      </c>
      <c r="H8" s="34" t="s">
        <v>162</v>
      </c>
      <c r="I8" s="34" t="s">
        <v>66</v>
      </c>
      <c r="J8" s="34" t="s">
        <v>169</v>
      </c>
      <c r="K8" s="34" t="s">
        <v>17</v>
      </c>
      <c r="L8" s="34" t="s">
        <v>48</v>
      </c>
    </row>
    <row r="9" spans="2:12" ht="16.5" customHeight="1" x14ac:dyDescent="0.25">
      <c r="B9" s="171">
        <v>1</v>
      </c>
      <c r="C9" s="172"/>
      <c r="D9" s="172"/>
      <c r="E9" s="172"/>
      <c r="F9" s="173"/>
      <c r="G9" s="34">
        <v>2</v>
      </c>
      <c r="H9" s="34">
        <v>3</v>
      </c>
      <c r="I9" s="34">
        <v>4</v>
      </c>
      <c r="J9" s="34">
        <v>5</v>
      </c>
      <c r="K9" s="34" t="s">
        <v>19</v>
      </c>
      <c r="L9" s="34" t="s">
        <v>149</v>
      </c>
    </row>
    <row r="10" spans="2:12" x14ac:dyDescent="0.25">
      <c r="B10" s="6"/>
      <c r="C10" s="6"/>
      <c r="D10" s="6"/>
      <c r="E10" s="6"/>
      <c r="F10" s="6" t="s">
        <v>20</v>
      </c>
      <c r="G10" s="77">
        <f>G11</f>
        <v>323886.05</v>
      </c>
      <c r="H10" s="78">
        <f>H11</f>
        <v>532412.04</v>
      </c>
      <c r="I10" s="79"/>
      <c r="J10" s="77">
        <f>J11</f>
        <v>450191.72</v>
      </c>
      <c r="K10" s="77">
        <f>J10/G10*100</f>
        <v>138.99694661131591</v>
      </c>
      <c r="L10" s="77">
        <f>J10/H10*100</f>
        <v>84.557013398870524</v>
      </c>
    </row>
    <row r="11" spans="2:12" ht="15.75" customHeight="1" x14ac:dyDescent="0.25">
      <c r="B11" s="6">
        <v>6</v>
      </c>
      <c r="C11" s="6"/>
      <c r="D11" s="6"/>
      <c r="E11" s="6"/>
      <c r="F11" s="6" t="s">
        <v>2</v>
      </c>
      <c r="G11" s="79">
        <f>G12+G17+G20+G25</f>
        <v>323886.05</v>
      </c>
      <c r="H11" s="79">
        <f>H12+H17+H20+H25</f>
        <v>532412.04</v>
      </c>
      <c r="I11" s="79"/>
      <c r="J11" s="79">
        <f>J12+J17+J20+J25</f>
        <v>450191.72</v>
      </c>
      <c r="K11" s="77">
        <f>J11/G11*100</f>
        <v>138.99694661131591</v>
      </c>
      <c r="L11" s="77">
        <f>J11/H11*100</f>
        <v>84.557013398870524</v>
      </c>
    </row>
    <row r="12" spans="2:12" ht="25.5" x14ac:dyDescent="0.25">
      <c r="B12" s="6"/>
      <c r="C12" s="10">
        <v>63</v>
      </c>
      <c r="D12" s="10"/>
      <c r="E12" s="10"/>
      <c r="F12" s="10" t="s">
        <v>21</v>
      </c>
      <c r="G12" s="80">
        <v>57140</v>
      </c>
      <c r="H12" s="80">
        <f>H13+H15</f>
        <v>73710.039999999994</v>
      </c>
      <c r="I12" s="80"/>
      <c r="J12" s="81">
        <v>71940</v>
      </c>
      <c r="K12" s="82">
        <f>J12/G12*100</f>
        <v>125.90129506475323</v>
      </c>
      <c r="L12" s="82">
        <f>J12/H12*100</f>
        <v>97.598644635113487</v>
      </c>
    </row>
    <row r="13" spans="2:12" ht="25.5" x14ac:dyDescent="0.25">
      <c r="B13" s="6"/>
      <c r="C13" s="10"/>
      <c r="D13" s="10">
        <v>632</v>
      </c>
      <c r="E13" s="10"/>
      <c r="F13" s="10" t="s">
        <v>164</v>
      </c>
      <c r="G13" s="80">
        <v>0</v>
      </c>
      <c r="H13" s="80">
        <v>0</v>
      </c>
      <c r="I13" s="80"/>
      <c r="J13" s="81">
        <v>0</v>
      </c>
      <c r="K13" s="82">
        <v>0</v>
      </c>
      <c r="L13" s="82">
        <v>0</v>
      </c>
    </row>
    <row r="14" spans="2:12" x14ac:dyDescent="0.25">
      <c r="B14" s="6"/>
      <c r="C14" s="10"/>
      <c r="D14" s="10"/>
      <c r="E14" s="10">
        <v>6324</v>
      </c>
      <c r="F14" s="10" t="s">
        <v>165</v>
      </c>
      <c r="G14" s="80">
        <v>0</v>
      </c>
      <c r="H14" s="80">
        <v>0</v>
      </c>
      <c r="I14" s="80"/>
      <c r="J14" s="81">
        <v>0</v>
      </c>
      <c r="K14" s="82">
        <v>0</v>
      </c>
      <c r="L14" s="82">
        <v>0</v>
      </c>
    </row>
    <row r="15" spans="2:12" ht="25.5" x14ac:dyDescent="0.25">
      <c r="B15" s="7"/>
      <c r="C15" s="7"/>
      <c r="D15" s="51">
        <v>636</v>
      </c>
      <c r="E15" s="7"/>
      <c r="F15" s="28" t="s">
        <v>72</v>
      </c>
      <c r="G15" s="80">
        <v>57140</v>
      </c>
      <c r="H15" s="83">
        <v>73710.039999999994</v>
      </c>
      <c r="I15" s="80"/>
      <c r="J15" s="81">
        <v>71940</v>
      </c>
      <c r="K15" s="82">
        <f t="shared" ref="K15:K27" si="0">J15/G15*100</f>
        <v>125.90129506475323</v>
      </c>
      <c r="L15" s="82">
        <f t="shared" ref="L15:L28" si="1">J15/H15*100</f>
        <v>97.598644635113487</v>
      </c>
    </row>
    <row r="16" spans="2:12" ht="25.5" x14ac:dyDescent="0.25">
      <c r="B16" s="7"/>
      <c r="C16" s="7"/>
      <c r="D16" s="8"/>
      <c r="E16" s="8">
        <v>6361</v>
      </c>
      <c r="F16" s="53" t="s">
        <v>71</v>
      </c>
      <c r="G16" s="80">
        <v>57140</v>
      </c>
      <c r="H16" s="83">
        <v>73710.039999999994</v>
      </c>
      <c r="I16" s="80"/>
      <c r="J16" s="81">
        <v>71940</v>
      </c>
      <c r="K16" s="82">
        <f t="shared" si="0"/>
        <v>125.90129506475323</v>
      </c>
      <c r="L16" s="82">
        <f t="shared" si="1"/>
        <v>97.598644635113487</v>
      </c>
    </row>
    <row r="17" spans="2:13" ht="25.5" x14ac:dyDescent="0.25">
      <c r="B17" s="7"/>
      <c r="C17" s="7">
        <v>65</v>
      </c>
      <c r="D17" s="8"/>
      <c r="E17" s="8"/>
      <c r="F17" s="53" t="s">
        <v>75</v>
      </c>
      <c r="G17" s="80">
        <v>42750.45</v>
      </c>
      <c r="H17" s="83">
        <v>78541</v>
      </c>
      <c r="I17" s="80"/>
      <c r="J17" s="81">
        <v>46332.71</v>
      </c>
      <c r="K17" s="82">
        <f t="shared" si="0"/>
        <v>108.37946735063608</v>
      </c>
      <c r="L17" s="82">
        <f t="shared" si="1"/>
        <v>58.991749532091518</v>
      </c>
    </row>
    <row r="18" spans="2:13" x14ac:dyDescent="0.25">
      <c r="B18" s="7"/>
      <c r="C18" s="7"/>
      <c r="D18" s="8">
        <v>652</v>
      </c>
      <c r="E18" s="8"/>
      <c r="F18" s="53" t="s">
        <v>74</v>
      </c>
      <c r="G18" s="80">
        <v>42750.45</v>
      </c>
      <c r="H18" s="83">
        <v>78541</v>
      </c>
      <c r="I18" s="80"/>
      <c r="J18" s="81">
        <v>46332.71</v>
      </c>
      <c r="K18" s="82">
        <f t="shared" si="0"/>
        <v>108.37946735063608</v>
      </c>
      <c r="L18" s="82">
        <f t="shared" si="1"/>
        <v>58.991749532091518</v>
      </c>
    </row>
    <row r="19" spans="2:13" x14ac:dyDescent="0.25">
      <c r="B19" s="7"/>
      <c r="C19" s="7"/>
      <c r="D19" s="8"/>
      <c r="E19" s="8">
        <v>6526</v>
      </c>
      <c r="F19" s="53" t="s">
        <v>73</v>
      </c>
      <c r="G19" s="80">
        <v>42750.45</v>
      </c>
      <c r="H19" s="83">
        <v>78541</v>
      </c>
      <c r="I19" s="80"/>
      <c r="J19" s="81">
        <v>46332.71</v>
      </c>
      <c r="K19" s="82">
        <f t="shared" si="0"/>
        <v>108.37946735063608</v>
      </c>
      <c r="L19" s="82">
        <f t="shared" si="1"/>
        <v>58.991749532091518</v>
      </c>
    </row>
    <row r="20" spans="2:13" ht="25.5" x14ac:dyDescent="0.25">
      <c r="B20" s="7"/>
      <c r="C20" s="7">
        <v>66</v>
      </c>
      <c r="D20" s="8"/>
      <c r="E20" s="8"/>
      <c r="F20" s="10" t="s">
        <v>22</v>
      </c>
      <c r="G20" s="80">
        <v>64038.720000000001</v>
      </c>
      <c r="H20" s="83">
        <v>153138</v>
      </c>
      <c r="I20" s="80"/>
      <c r="J20" s="81">
        <v>142055.04999999999</v>
      </c>
      <c r="K20" s="82">
        <f t="shared" si="0"/>
        <v>221.8268104047051</v>
      </c>
      <c r="L20" s="82">
        <f t="shared" si="1"/>
        <v>92.762769528138008</v>
      </c>
    </row>
    <row r="21" spans="2:13" ht="25.5" x14ac:dyDescent="0.25">
      <c r="B21" s="7"/>
      <c r="C21" s="22"/>
      <c r="D21" s="8">
        <v>661</v>
      </c>
      <c r="E21" s="8"/>
      <c r="F21" s="10" t="s">
        <v>23</v>
      </c>
      <c r="G21" s="80">
        <v>56967.83</v>
      </c>
      <c r="H21" s="83">
        <v>143696</v>
      </c>
      <c r="I21" s="80"/>
      <c r="J21" s="84">
        <v>132613.04999999999</v>
      </c>
      <c r="K21" s="82">
        <f t="shared" si="0"/>
        <v>232.78585475346344</v>
      </c>
      <c r="L21" s="82">
        <f t="shared" si="1"/>
        <v>92.287224418216226</v>
      </c>
    </row>
    <row r="22" spans="2:13" x14ac:dyDescent="0.25">
      <c r="B22" s="7"/>
      <c r="C22" s="22"/>
      <c r="D22" s="8"/>
      <c r="E22" s="8">
        <v>6615</v>
      </c>
      <c r="F22" s="10" t="s">
        <v>76</v>
      </c>
      <c r="G22" s="80">
        <v>56967.83</v>
      </c>
      <c r="H22" s="83">
        <v>143696</v>
      </c>
      <c r="I22" s="80"/>
      <c r="J22" s="81">
        <v>132613.04999999999</v>
      </c>
      <c r="K22" s="82">
        <f t="shared" si="0"/>
        <v>232.78585475346344</v>
      </c>
      <c r="L22" s="82">
        <f t="shared" si="1"/>
        <v>92.287224418216226</v>
      </c>
    </row>
    <row r="23" spans="2:13" ht="38.25" x14ac:dyDescent="0.25">
      <c r="B23" s="7"/>
      <c r="C23" s="22"/>
      <c r="D23" s="8">
        <v>663</v>
      </c>
      <c r="E23" s="8"/>
      <c r="F23" s="10" t="s">
        <v>82</v>
      </c>
      <c r="G23" s="80">
        <v>7070.89</v>
      </c>
      <c r="H23" s="83">
        <v>9442</v>
      </c>
      <c r="I23" s="80"/>
      <c r="J23" s="81">
        <v>9442</v>
      </c>
      <c r="K23" s="82">
        <f t="shared" si="0"/>
        <v>133.53340244297394</v>
      </c>
      <c r="L23" s="82">
        <f t="shared" si="1"/>
        <v>100</v>
      </c>
    </row>
    <row r="24" spans="2:13" x14ac:dyDescent="0.25">
      <c r="B24" s="7"/>
      <c r="C24" s="22"/>
      <c r="D24" s="8"/>
      <c r="E24" s="8">
        <v>6631</v>
      </c>
      <c r="F24" s="10" t="s">
        <v>77</v>
      </c>
      <c r="G24" s="80">
        <v>7070.89</v>
      </c>
      <c r="H24" s="83">
        <v>9442</v>
      </c>
      <c r="I24" s="80"/>
      <c r="J24" s="81">
        <v>9442</v>
      </c>
      <c r="K24" s="82">
        <f t="shared" si="0"/>
        <v>133.53340244297394</v>
      </c>
      <c r="L24" s="82">
        <f t="shared" si="1"/>
        <v>100</v>
      </c>
    </row>
    <row r="25" spans="2:13" ht="25.5" x14ac:dyDescent="0.25">
      <c r="B25" s="7"/>
      <c r="C25" s="52">
        <v>67</v>
      </c>
      <c r="D25" s="8"/>
      <c r="E25" s="8"/>
      <c r="F25" s="10" t="s">
        <v>78</v>
      </c>
      <c r="G25" s="80">
        <v>159956.88</v>
      </c>
      <c r="H25" s="83">
        <v>227023</v>
      </c>
      <c r="I25" s="80"/>
      <c r="J25" s="81">
        <v>189863.96</v>
      </c>
      <c r="K25" s="82">
        <f t="shared" si="0"/>
        <v>118.69696383175265</v>
      </c>
      <c r="L25" s="82">
        <f t="shared" si="1"/>
        <v>83.632037282566088</v>
      </c>
    </row>
    <row r="26" spans="2:13" ht="25.5" x14ac:dyDescent="0.25">
      <c r="B26" s="7"/>
      <c r="C26" s="22"/>
      <c r="D26" s="8">
        <v>671</v>
      </c>
      <c r="E26" s="8"/>
      <c r="F26" s="10" t="s">
        <v>79</v>
      </c>
      <c r="G26" s="80">
        <v>159956.88</v>
      </c>
      <c r="H26" s="80">
        <v>227023</v>
      </c>
      <c r="I26" s="80"/>
      <c r="J26" s="81">
        <v>189863.96</v>
      </c>
      <c r="K26" s="82">
        <f t="shared" si="0"/>
        <v>118.69696383175265</v>
      </c>
      <c r="L26" s="82">
        <f t="shared" si="1"/>
        <v>83.632037282566088</v>
      </c>
    </row>
    <row r="27" spans="2:13" ht="25.5" x14ac:dyDescent="0.25">
      <c r="B27" s="7"/>
      <c r="C27" s="22"/>
      <c r="D27" s="8"/>
      <c r="E27" s="8">
        <v>6711</v>
      </c>
      <c r="F27" s="10" t="s">
        <v>80</v>
      </c>
      <c r="G27" s="80">
        <v>159956.88</v>
      </c>
      <c r="H27" s="83">
        <v>224369</v>
      </c>
      <c r="I27" s="80"/>
      <c r="J27" s="81">
        <v>187209.96</v>
      </c>
      <c r="K27" s="82">
        <f t="shared" si="0"/>
        <v>117.03776667811974</v>
      </c>
      <c r="L27" s="82">
        <f t="shared" si="1"/>
        <v>83.438425094375773</v>
      </c>
    </row>
    <row r="28" spans="2:13" ht="25.5" x14ac:dyDescent="0.25">
      <c r="B28" s="7"/>
      <c r="C28" s="7"/>
      <c r="D28" s="8"/>
      <c r="E28" s="8">
        <v>6712</v>
      </c>
      <c r="F28" s="10" t="s">
        <v>81</v>
      </c>
      <c r="G28" s="80">
        <v>0</v>
      </c>
      <c r="H28" s="80">
        <v>2654</v>
      </c>
      <c r="I28" s="80"/>
      <c r="J28" s="81">
        <v>2654</v>
      </c>
      <c r="K28" s="82">
        <v>0</v>
      </c>
      <c r="L28" s="82">
        <f t="shared" si="1"/>
        <v>100</v>
      </c>
      <c r="M28" s="56"/>
    </row>
    <row r="29" spans="2:13" ht="15.75" customHeight="1" x14ac:dyDescent="0.25"/>
    <row r="30" spans="2:13" ht="25.5" x14ac:dyDescent="0.25">
      <c r="B30" s="171" t="s">
        <v>7</v>
      </c>
      <c r="C30" s="172"/>
      <c r="D30" s="172"/>
      <c r="E30" s="172"/>
      <c r="F30" s="173"/>
      <c r="G30" s="34" t="s">
        <v>170</v>
      </c>
      <c r="H30" s="34" t="s">
        <v>162</v>
      </c>
      <c r="I30" s="34" t="s">
        <v>66</v>
      </c>
      <c r="J30" s="34" t="s">
        <v>169</v>
      </c>
      <c r="K30" s="34" t="s">
        <v>17</v>
      </c>
      <c r="L30" s="34" t="s">
        <v>48</v>
      </c>
    </row>
    <row r="31" spans="2:13" ht="12.75" customHeight="1" x14ac:dyDescent="0.25">
      <c r="B31" s="171">
        <v>1</v>
      </c>
      <c r="C31" s="172"/>
      <c r="D31" s="172"/>
      <c r="E31" s="172"/>
      <c r="F31" s="173"/>
      <c r="G31" s="34">
        <v>2</v>
      </c>
      <c r="H31" s="34">
        <v>3</v>
      </c>
      <c r="I31" s="34">
        <v>4</v>
      </c>
      <c r="J31" s="34">
        <v>5</v>
      </c>
      <c r="K31" s="34" t="s">
        <v>19</v>
      </c>
      <c r="L31" s="34" t="s">
        <v>149</v>
      </c>
    </row>
    <row r="32" spans="2:13" x14ac:dyDescent="0.25">
      <c r="B32" s="6"/>
      <c r="C32" s="6"/>
      <c r="D32" s="6"/>
      <c r="E32" s="6"/>
      <c r="F32" s="6" t="s">
        <v>8</v>
      </c>
      <c r="G32" s="77">
        <f>G33+G70</f>
        <v>319508.99000000005</v>
      </c>
      <c r="H32" s="78">
        <f>H33+H70</f>
        <v>532412.04</v>
      </c>
      <c r="I32" s="79"/>
      <c r="J32" s="77">
        <f>J33+J70</f>
        <v>430442.10999999993</v>
      </c>
      <c r="K32" s="138">
        <f t="shared" ref="K32:K76" si="2">J32/G32*100</f>
        <v>134.71987439226666</v>
      </c>
      <c r="L32" s="77">
        <f>J32/H32*100</f>
        <v>80.84755371046829</v>
      </c>
    </row>
    <row r="33" spans="2:14" x14ac:dyDescent="0.25">
      <c r="B33" s="6">
        <v>3</v>
      </c>
      <c r="C33" s="6"/>
      <c r="D33" s="6"/>
      <c r="E33" s="6"/>
      <c r="F33" s="6" t="s">
        <v>3</v>
      </c>
      <c r="G33" s="79">
        <f>G34+G40+G67</f>
        <v>303877.91000000003</v>
      </c>
      <c r="H33" s="79">
        <f>H34+H40+H67</f>
        <v>507352.04000000004</v>
      </c>
      <c r="I33" s="79"/>
      <c r="J33" s="79">
        <f>J34+J40+J67</f>
        <v>415878.80999999994</v>
      </c>
      <c r="K33" s="138">
        <f t="shared" si="2"/>
        <v>136.85720360522419</v>
      </c>
      <c r="L33" s="77">
        <f t="shared" ref="L33:L78" si="3">J33/H33*100</f>
        <v>81.97046177246078</v>
      </c>
    </row>
    <row r="34" spans="2:14" x14ac:dyDescent="0.25">
      <c r="B34" s="6"/>
      <c r="C34" s="10">
        <v>31</v>
      </c>
      <c r="D34" s="10"/>
      <c r="E34" s="10"/>
      <c r="F34" s="10" t="s">
        <v>4</v>
      </c>
      <c r="G34" s="81">
        <f>G35+G37+G38</f>
        <v>140339.70000000001</v>
      </c>
      <c r="H34" s="80">
        <f>H35+H37+H38</f>
        <v>201400</v>
      </c>
      <c r="I34" s="80"/>
      <c r="J34" s="81">
        <f>J35+J37+J38</f>
        <v>183561.02</v>
      </c>
      <c r="K34" s="82">
        <f t="shared" si="2"/>
        <v>130.79764314730613</v>
      </c>
      <c r="L34" s="82">
        <f t="shared" si="3"/>
        <v>91.142512413108236</v>
      </c>
    </row>
    <row r="35" spans="2:14" x14ac:dyDescent="0.25">
      <c r="B35" s="7"/>
      <c r="C35" s="7"/>
      <c r="D35" s="7">
        <v>311</v>
      </c>
      <c r="E35" s="7"/>
      <c r="F35" s="7" t="s">
        <v>25</v>
      </c>
      <c r="G35" s="81">
        <v>103251.81</v>
      </c>
      <c r="H35" s="80">
        <f>H36</f>
        <v>153000</v>
      </c>
      <c r="I35" s="80"/>
      <c r="J35" s="81">
        <v>138382.29999999999</v>
      </c>
      <c r="K35" s="82">
        <f t="shared" si="2"/>
        <v>134.02409119995087</v>
      </c>
      <c r="L35" s="82">
        <f t="shared" si="3"/>
        <v>90.445947712418302</v>
      </c>
    </row>
    <row r="36" spans="2:14" x14ac:dyDescent="0.25">
      <c r="B36" s="7"/>
      <c r="C36" s="7"/>
      <c r="D36" s="7"/>
      <c r="E36" s="7">
        <v>3111</v>
      </c>
      <c r="F36" s="7" t="s">
        <v>26</v>
      </c>
      <c r="G36" s="81">
        <v>103251.81</v>
      </c>
      <c r="H36" s="80">
        <v>153000</v>
      </c>
      <c r="I36" s="80"/>
      <c r="J36" s="81">
        <v>138382.29999999999</v>
      </c>
      <c r="K36" s="82">
        <f t="shared" si="2"/>
        <v>134.02409119995087</v>
      </c>
      <c r="L36" s="82">
        <f t="shared" si="3"/>
        <v>90.445947712418302</v>
      </c>
    </row>
    <row r="37" spans="2:14" x14ac:dyDescent="0.25">
      <c r="B37" s="7"/>
      <c r="C37" s="7"/>
      <c r="D37" s="7">
        <v>312</v>
      </c>
      <c r="E37" s="7"/>
      <c r="F37" s="7" t="s">
        <v>83</v>
      </c>
      <c r="G37" s="81">
        <v>20047.830000000002</v>
      </c>
      <c r="H37" s="80">
        <v>23500</v>
      </c>
      <c r="I37" s="80"/>
      <c r="J37" s="81">
        <v>22329.81</v>
      </c>
      <c r="K37" s="82">
        <f t="shared" si="2"/>
        <v>111.38267832478628</v>
      </c>
      <c r="L37" s="82">
        <f t="shared" si="3"/>
        <v>95.020468085106387</v>
      </c>
    </row>
    <row r="38" spans="2:14" x14ac:dyDescent="0.25">
      <c r="B38" s="7"/>
      <c r="C38" s="7"/>
      <c r="D38" s="7">
        <v>313</v>
      </c>
      <c r="E38" s="7"/>
      <c r="F38" s="7" t="s">
        <v>84</v>
      </c>
      <c r="G38" s="81">
        <v>17040.060000000001</v>
      </c>
      <c r="H38" s="80">
        <v>24900</v>
      </c>
      <c r="I38" s="80"/>
      <c r="J38" s="81">
        <v>22848.91</v>
      </c>
      <c r="K38" s="82">
        <f t="shared" si="2"/>
        <v>134.08937527215278</v>
      </c>
      <c r="L38" s="82">
        <f t="shared" si="3"/>
        <v>91.762690763052206</v>
      </c>
    </row>
    <row r="39" spans="2:14" x14ac:dyDescent="0.25">
      <c r="B39" s="7"/>
      <c r="C39" s="7"/>
      <c r="D39" s="7"/>
      <c r="E39" s="7">
        <v>3132</v>
      </c>
      <c r="F39" s="52" t="s">
        <v>85</v>
      </c>
      <c r="G39" s="81">
        <v>17040.060000000001</v>
      </c>
      <c r="H39" s="80">
        <v>24900</v>
      </c>
      <c r="I39" s="80"/>
      <c r="J39" s="81">
        <v>22848.91</v>
      </c>
      <c r="K39" s="82">
        <f t="shared" si="2"/>
        <v>134.08937527215278</v>
      </c>
      <c r="L39" s="82">
        <f t="shared" si="3"/>
        <v>91.762690763052206</v>
      </c>
    </row>
    <row r="40" spans="2:14" x14ac:dyDescent="0.25">
      <c r="B40" s="7"/>
      <c r="C40" s="7">
        <v>32</v>
      </c>
      <c r="D40" s="8"/>
      <c r="E40" s="8"/>
      <c r="F40" s="52" t="s">
        <v>13</v>
      </c>
      <c r="G40" s="81">
        <f>SUM(G41+G44+G49+G61)</f>
        <v>162526.56</v>
      </c>
      <c r="H40" s="80">
        <f>H41+H44+H49+H59+H61</f>
        <v>304792.04000000004</v>
      </c>
      <c r="I40" s="80"/>
      <c r="J40" s="81">
        <f>SUM(J41+J44+J49+J61)</f>
        <v>231135.40999999997</v>
      </c>
      <c r="K40" s="82">
        <f t="shared" si="2"/>
        <v>142.21393106455952</v>
      </c>
      <c r="L40" s="82">
        <f t="shared" si="3"/>
        <v>75.83380786453607</v>
      </c>
      <c r="N40" s="56"/>
    </row>
    <row r="41" spans="2:14" x14ac:dyDescent="0.25">
      <c r="B41" s="7"/>
      <c r="C41" s="7"/>
      <c r="D41" s="7">
        <v>321</v>
      </c>
      <c r="E41" s="7"/>
      <c r="F41" s="52" t="s">
        <v>27</v>
      </c>
      <c r="G41" s="81">
        <f>G42+G43</f>
        <v>5799.84</v>
      </c>
      <c r="H41" s="80">
        <f>H42+H43</f>
        <v>17411</v>
      </c>
      <c r="I41" s="80"/>
      <c r="J41" s="81">
        <f>J42+J43</f>
        <v>5470</v>
      </c>
      <c r="K41" s="82">
        <f t="shared" si="2"/>
        <v>94.312946564043145</v>
      </c>
      <c r="L41" s="82">
        <f t="shared" si="3"/>
        <v>31.416920337717535</v>
      </c>
    </row>
    <row r="42" spans="2:14" x14ac:dyDescent="0.25">
      <c r="B42" s="7"/>
      <c r="C42" s="22"/>
      <c r="D42" s="7"/>
      <c r="E42" s="7">
        <v>3211</v>
      </c>
      <c r="F42" s="53" t="s">
        <v>28</v>
      </c>
      <c r="G42" s="81">
        <v>4475.0200000000004</v>
      </c>
      <c r="H42" s="80">
        <v>4911</v>
      </c>
      <c r="I42" s="80"/>
      <c r="J42" s="81">
        <v>3357.76</v>
      </c>
      <c r="K42" s="82">
        <f t="shared" si="2"/>
        <v>75.033407671921012</v>
      </c>
      <c r="L42" s="82">
        <f t="shared" si="3"/>
        <v>68.372225615964169</v>
      </c>
    </row>
    <row r="43" spans="2:14" x14ac:dyDescent="0.25">
      <c r="B43" s="7"/>
      <c r="C43" s="22"/>
      <c r="D43" s="8"/>
      <c r="E43" s="52">
        <v>3213</v>
      </c>
      <c r="F43" s="52" t="s">
        <v>86</v>
      </c>
      <c r="G43" s="81">
        <v>1324.82</v>
      </c>
      <c r="H43" s="80">
        <v>12500</v>
      </c>
      <c r="I43" s="80"/>
      <c r="J43" s="81">
        <v>2112.2399999999998</v>
      </c>
      <c r="K43" s="82">
        <f t="shared" si="2"/>
        <v>159.43599885267432</v>
      </c>
      <c r="L43" s="82">
        <f t="shared" si="3"/>
        <v>16.897919999999999</v>
      </c>
    </row>
    <row r="44" spans="2:14" x14ac:dyDescent="0.25">
      <c r="B44" s="7"/>
      <c r="C44" s="22"/>
      <c r="D44" s="8">
        <v>322</v>
      </c>
      <c r="E44" s="8"/>
      <c r="F44" s="52" t="s">
        <v>87</v>
      </c>
      <c r="G44" s="81">
        <f>G45+G46+G47+G48</f>
        <v>16454.27</v>
      </c>
      <c r="H44" s="81">
        <f>H45+H46+H47+H48</f>
        <v>41798.71</v>
      </c>
      <c r="I44" s="80"/>
      <c r="J44" s="81">
        <f>J45+J46+J47+J48</f>
        <v>28997.590000000004</v>
      </c>
      <c r="K44" s="82">
        <f t="shared" si="2"/>
        <v>176.23139768582868</v>
      </c>
      <c r="L44" s="82">
        <f t="shared" si="3"/>
        <v>69.374365859616248</v>
      </c>
    </row>
    <row r="45" spans="2:14" x14ac:dyDescent="0.25">
      <c r="B45" s="7"/>
      <c r="C45" s="7"/>
      <c r="D45" s="8"/>
      <c r="E45" s="8">
        <v>3221</v>
      </c>
      <c r="F45" s="52" t="s">
        <v>88</v>
      </c>
      <c r="G45" s="81">
        <v>8247.17</v>
      </c>
      <c r="H45" s="80">
        <v>15170.71</v>
      </c>
      <c r="I45" s="80"/>
      <c r="J45" s="81">
        <v>10784.04</v>
      </c>
      <c r="K45" s="82">
        <f t="shared" si="2"/>
        <v>130.76049117454838</v>
      </c>
      <c r="L45" s="82">
        <f t="shared" si="3"/>
        <v>71.0846097512905</v>
      </c>
    </row>
    <row r="46" spans="2:14" x14ac:dyDescent="0.25">
      <c r="B46" s="7"/>
      <c r="C46" s="7"/>
      <c r="D46" s="8"/>
      <c r="E46" s="8">
        <v>3223</v>
      </c>
      <c r="F46" s="54" t="s">
        <v>89</v>
      </c>
      <c r="G46" s="81">
        <v>6954.3</v>
      </c>
      <c r="H46" s="80">
        <v>12859</v>
      </c>
      <c r="I46" s="80"/>
      <c r="J46" s="81">
        <v>9182.69</v>
      </c>
      <c r="K46" s="82">
        <f t="shared" si="2"/>
        <v>132.04334009174181</v>
      </c>
      <c r="L46" s="82">
        <f t="shared" si="3"/>
        <v>71.410607356715147</v>
      </c>
    </row>
    <row r="47" spans="2:14" ht="13.5" customHeight="1" x14ac:dyDescent="0.25">
      <c r="B47" s="7"/>
      <c r="C47" s="7"/>
      <c r="D47" s="8"/>
      <c r="E47" s="8">
        <v>3224</v>
      </c>
      <c r="F47" s="54" t="s">
        <v>96</v>
      </c>
      <c r="G47" s="81">
        <v>0</v>
      </c>
      <c r="H47" s="80">
        <v>0</v>
      </c>
      <c r="I47" s="80"/>
      <c r="J47" s="81">
        <v>0</v>
      </c>
      <c r="K47" s="82">
        <v>0</v>
      </c>
      <c r="L47" s="82">
        <v>0</v>
      </c>
    </row>
    <row r="48" spans="2:14" x14ac:dyDescent="0.25">
      <c r="B48" s="7"/>
      <c r="C48" s="7"/>
      <c r="D48" s="8"/>
      <c r="E48" s="8">
        <v>3225</v>
      </c>
      <c r="F48" s="54" t="s">
        <v>97</v>
      </c>
      <c r="G48" s="81">
        <v>1252.8</v>
      </c>
      <c r="H48" s="80">
        <v>13769</v>
      </c>
      <c r="I48" s="80"/>
      <c r="J48" s="81">
        <v>9030.86</v>
      </c>
      <c r="K48" s="82">
        <f t="shared" si="2"/>
        <v>720.85408684546621</v>
      </c>
      <c r="L48" s="82">
        <f t="shared" si="3"/>
        <v>65.58835064274821</v>
      </c>
    </row>
    <row r="49" spans="2:12" x14ac:dyDescent="0.25">
      <c r="B49" s="7"/>
      <c r="C49" s="7"/>
      <c r="D49" s="8">
        <v>323</v>
      </c>
      <c r="E49" s="8"/>
      <c r="F49" s="54" t="s">
        <v>100</v>
      </c>
      <c r="G49" s="81">
        <f>SUM(G50:G58)</f>
        <v>119434.07</v>
      </c>
      <c r="H49" s="80">
        <f>SUM(H50:H58)</f>
        <v>218584.64</v>
      </c>
      <c r="I49" s="80"/>
      <c r="J49" s="81">
        <f>SUM(J50:J58)</f>
        <v>175177.49</v>
      </c>
      <c r="K49" s="82">
        <f t="shared" si="2"/>
        <v>146.6729635856837</v>
      </c>
      <c r="L49" s="82">
        <f t="shared" si="3"/>
        <v>80.141719930549556</v>
      </c>
    </row>
    <row r="50" spans="2:12" x14ac:dyDescent="0.25">
      <c r="B50" s="7"/>
      <c r="C50" s="7"/>
      <c r="D50" s="8"/>
      <c r="E50" s="8">
        <v>3231</v>
      </c>
      <c r="F50" s="54" t="s">
        <v>166</v>
      </c>
      <c r="G50" s="81">
        <v>4161.1899999999996</v>
      </c>
      <c r="H50" s="80">
        <v>5400</v>
      </c>
      <c r="I50" s="80"/>
      <c r="J50" s="81">
        <v>4611.75</v>
      </c>
      <c r="K50" s="82">
        <f t="shared" si="2"/>
        <v>110.82767189193477</v>
      </c>
      <c r="L50" s="82">
        <f t="shared" si="3"/>
        <v>85.402777777777786</v>
      </c>
    </row>
    <row r="51" spans="2:12" x14ac:dyDescent="0.25">
      <c r="B51" s="7"/>
      <c r="C51" s="7"/>
      <c r="D51" s="8"/>
      <c r="E51" s="8">
        <v>3232</v>
      </c>
      <c r="F51" s="54" t="s">
        <v>98</v>
      </c>
      <c r="G51" s="81">
        <v>45194.89</v>
      </c>
      <c r="H51" s="80">
        <v>80000</v>
      </c>
      <c r="I51" s="80"/>
      <c r="J51" s="81">
        <v>73355.759999999995</v>
      </c>
      <c r="K51" s="82">
        <f t="shared" si="2"/>
        <v>162.30985405650949</v>
      </c>
      <c r="L51" s="82">
        <f t="shared" si="3"/>
        <v>91.694699999999997</v>
      </c>
    </row>
    <row r="52" spans="2:12" x14ac:dyDescent="0.25">
      <c r="B52" s="7"/>
      <c r="C52" s="7"/>
      <c r="D52" s="8"/>
      <c r="E52" s="8">
        <v>3233</v>
      </c>
      <c r="F52" s="54" t="s">
        <v>99</v>
      </c>
      <c r="G52" s="81">
        <v>14866.72</v>
      </c>
      <c r="H52" s="80">
        <v>26926</v>
      </c>
      <c r="I52" s="80"/>
      <c r="J52" s="81">
        <v>13228.62</v>
      </c>
      <c r="K52" s="82">
        <f t="shared" si="2"/>
        <v>88.981429663032614</v>
      </c>
      <c r="L52" s="82">
        <f t="shared" si="3"/>
        <v>49.129540221347398</v>
      </c>
    </row>
    <row r="53" spans="2:12" x14ac:dyDescent="0.25">
      <c r="B53" s="7"/>
      <c r="C53" s="7"/>
      <c r="D53" s="8"/>
      <c r="E53" s="8">
        <v>3234</v>
      </c>
      <c r="F53" s="54" t="s">
        <v>90</v>
      </c>
      <c r="G53" s="81">
        <v>1338.36</v>
      </c>
      <c r="H53" s="80">
        <v>2132</v>
      </c>
      <c r="I53" s="80"/>
      <c r="J53" s="81">
        <v>1411.78</v>
      </c>
      <c r="K53" s="82">
        <f t="shared" si="2"/>
        <v>105.48581846438927</v>
      </c>
      <c r="L53" s="82">
        <f t="shared" si="3"/>
        <v>66.218574108818004</v>
      </c>
    </row>
    <row r="54" spans="2:12" x14ac:dyDescent="0.25">
      <c r="B54" s="7"/>
      <c r="C54" s="7"/>
      <c r="D54" s="8"/>
      <c r="E54" s="8">
        <v>3235</v>
      </c>
      <c r="F54" s="54" t="s">
        <v>91</v>
      </c>
      <c r="G54" s="81">
        <v>14235.53</v>
      </c>
      <c r="H54" s="80">
        <v>31497.599999999999</v>
      </c>
      <c r="I54" s="80"/>
      <c r="J54" s="81">
        <v>17713.599999999999</v>
      </c>
      <c r="K54" s="82">
        <f t="shared" si="2"/>
        <v>124.43231829092419</v>
      </c>
      <c r="L54" s="82">
        <f t="shared" si="3"/>
        <v>56.237935588743269</v>
      </c>
    </row>
    <row r="55" spans="2:12" x14ac:dyDescent="0.25">
      <c r="B55" s="7"/>
      <c r="C55" s="7"/>
      <c r="D55" s="8"/>
      <c r="E55" s="8">
        <v>3236</v>
      </c>
      <c r="F55" s="54" t="s">
        <v>92</v>
      </c>
      <c r="G55" s="81">
        <v>0</v>
      </c>
      <c r="H55" s="80">
        <v>1600</v>
      </c>
      <c r="I55" s="80"/>
      <c r="J55" s="81">
        <v>1449.04</v>
      </c>
      <c r="K55" s="82">
        <v>0</v>
      </c>
      <c r="L55" s="82">
        <f t="shared" si="3"/>
        <v>90.564999999999998</v>
      </c>
    </row>
    <row r="56" spans="2:12" x14ac:dyDescent="0.25">
      <c r="B56" s="7"/>
      <c r="C56" s="7"/>
      <c r="D56" s="8"/>
      <c r="E56" s="8">
        <v>3237</v>
      </c>
      <c r="F56" s="54" t="s">
        <v>93</v>
      </c>
      <c r="G56" s="81">
        <v>37836.300000000003</v>
      </c>
      <c r="H56" s="80">
        <v>66385.039999999994</v>
      </c>
      <c r="I56" s="80"/>
      <c r="J56" s="81">
        <v>49057.69</v>
      </c>
      <c r="K56" s="82">
        <f t="shared" si="2"/>
        <v>129.65773608941677</v>
      </c>
      <c r="L56" s="82">
        <f t="shared" si="3"/>
        <v>73.898712722022921</v>
      </c>
    </row>
    <row r="57" spans="2:12" x14ac:dyDescent="0.25">
      <c r="B57" s="7"/>
      <c r="C57" s="7"/>
      <c r="D57" s="8"/>
      <c r="E57" s="8">
        <v>3238</v>
      </c>
      <c r="F57" s="54" t="s">
        <v>94</v>
      </c>
      <c r="G57" s="81">
        <v>1179.23</v>
      </c>
      <c r="H57" s="80">
        <v>3000</v>
      </c>
      <c r="I57" s="80"/>
      <c r="J57" s="81">
        <v>10405.07</v>
      </c>
      <c r="K57" s="82">
        <f t="shared" si="2"/>
        <v>882.36137140337337</v>
      </c>
      <c r="L57" s="82">
        <f t="shared" si="3"/>
        <v>346.83566666666667</v>
      </c>
    </row>
    <row r="58" spans="2:12" x14ac:dyDescent="0.25">
      <c r="B58" s="7"/>
      <c r="C58" s="7"/>
      <c r="D58" s="8"/>
      <c r="E58" s="8">
        <v>3239</v>
      </c>
      <c r="F58" s="54" t="s">
        <v>95</v>
      </c>
      <c r="G58" s="81">
        <v>621.85</v>
      </c>
      <c r="H58" s="80">
        <v>1644</v>
      </c>
      <c r="I58" s="80"/>
      <c r="J58" s="81">
        <v>3944.18</v>
      </c>
      <c r="K58" s="82">
        <f t="shared" si="2"/>
        <v>634.26549811047676</v>
      </c>
      <c r="L58" s="82">
        <f t="shared" si="3"/>
        <v>239.91362530413625</v>
      </c>
    </row>
    <row r="59" spans="2:12" x14ac:dyDescent="0.25">
      <c r="B59" s="7"/>
      <c r="C59" s="7"/>
      <c r="D59" s="8">
        <v>324</v>
      </c>
      <c r="E59" s="8"/>
      <c r="F59" s="54" t="s">
        <v>146</v>
      </c>
      <c r="G59" s="81">
        <v>0</v>
      </c>
      <c r="H59" s="80">
        <f>H60</f>
        <v>337</v>
      </c>
      <c r="I59" s="80"/>
      <c r="J59" s="81">
        <v>0</v>
      </c>
      <c r="K59" s="82">
        <v>0</v>
      </c>
      <c r="L59" s="82">
        <f t="shared" si="3"/>
        <v>0</v>
      </c>
    </row>
    <row r="60" spans="2:12" x14ac:dyDescent="0.25">
      <c r="B60" s="7"/>
      <c r="C60" s="7"/>
      <c r="D60" s="8"/>
      <c r="E60" s="8">
        <v>3241</v>
      </c>
      <c r="F60" s="54" t="s">
        <v>146</v>
      </c>
      <c r="G60" s="81">
        <v>0</v>
      </c>
      <c r="H60" s="80">
        <v>337</v>
      </c>
      <c r="I60" s="80"/>
      <c r="J60" s="81">
        <v>0</v>
      </c>
      <c r="K60" s="82">
        <v>0</v>
      </c>
      <c r="L60" s="82">
        <f t="shared" si="3"/>
        <v>0</v>
      </c>
    </row>
    <row r="61" spans="2:12" x14ac:dyDescent="0.25">
      <c r="B61" s="7"/>
      <c r="C61" s="7"/>
      <c r="D61" s="8">
        <v>329</v>
      </c>
      <c r="E61" s="8"/>
      <c r="F61" s="54" t="s">
        <v>101</v>
      </c>
      <c r="G61" s="81">
        <f>SUM(G62:G66)</f>
        <v>20838.380000000005</v>
      </c>
      <c r="H61" s="80">
        <f>SUM(H62:H66)</f>
        <v>26660.690000000002</v>
      </c>
      <c r="I61" s="80"/>
      <c r="J61" s="81">
        <f>SUM(J62:J66)</f>
        <v>21490.33</v>
      </c>
      <c r="K61" s="82">
        <f t="shared" si="2"/>
        <v>103.12860212742063</v>
      </c>
      <c r="L61" s="82">
        <f t="shared" si="3"/>
        <v>80.606803499834399</v>
      </c>
    </row>
    <row r="62" spans="2:12" ht="25.5" x14ac:dyDescent="0.25">
      <c r="B62" s="7"/>
      <c r="C62" s="7"/>
      <c r="D62" s="8"/>
      <c r="E62" s="8">
        <v>3291</v>
      </c>
      <c r="F62" s="54" t="s">
        <v>102</v>
      </c>
      <c r="G62" s="81">
        <v>555.86</v>
      </c>
      <c r="H62" s="80">
        <v>1214</v>
      </c>
      <c r="I62" s="80"/>
      <c r="J62" s="81">
        <v>433.97</v>
      </c>
      <c r="K62" s="82">
        <f t="shared" si="2"/>
        <v>78.07181664447883</v>
      </c>
      <c r="L62" s="82">
        <f t="shared" si="3"/>
        <v>35.747116968698514</v>
      </c>
    </row>
    <row r="63" spans="2:12" x14ac:dyDescent="0.25">
      <c r="B63" s="7"/>
      <c r="C63" s="7"/>
      <c r="D63" s="8"/>
      <c r="E63" s="8">
        <v>3292</v>
      </c>
      <c r="F63" s="54" t="s">
        <v>103</v>
      </c>
      <c r="G63" s="81">
        <v>6255.39</v>
      </c>
      <c r="H63" s="80">
        <v>7800</v>
      </c>
      <c r="I63" s="80"/>
      <c r="J63" s="81">
        <v>5304.76</v>
      </c>
      <c r="K63" s="82">
        <f t="shared" si="2"/>
        <v>84.803025870489293</v>
      </c>
      <c r="L63" s="82">
        <f t="shared" si="3"/>
        <v>68.009743589743593</v>
      </c>
    </row>
    <row r="64" spans="2:12" x14ac:dyDescent="0.25">
      <c r="B64" s="7"/>
      <c r="C64" s="7"/>
      <c r="D64" s="8"/>
      <c r="E64" s="8">
        <v>3293</v>
      </c>
      <c r="F64" s="54" t="s">
        <v>104</v>
      </c>
      <c r="G64" s="81">
        <v>10861.4</v>
      </c>
      <c r="H64" s="80">
        <v>13184.69</v>
      </c>
      <c r="I64" s="80"/>
      <c r="J64" s="81">
        <v>12291.46</v>
      </c>
      <c r="K64" s="82">
        <f t="shared" si="2"/>
        <v>113.16644263170492</v>
      </c>
      <c r="L64" s="82">
        <f t="shared" si="3"/>
        <v>93.225248375198802</v>
      </c>
    </row>
    <row r="65" spans="2:12" x14ac:dyDescent="0.25">
      <c r="B65" s="7"/>
      <c r="C65" s="7"/>
      <c r="D65" s="8"/>
      <c r="E65" s="8">
        <v>3294</v>
      </c>
      <c r="F65" s="54" t="s">
        <v>105</v>
      </c>
      <c r="G65" s="81">
        <v>611.15</v>
      </c>
      <c r="H65" s="80">
        <v>962</v>
      </c>
      <c r="I65" s="80"/>
      <c r="J65" s="81">
        <v>666.22</v>
      </c>
      <c r="K65" s="82">
        <f t="shared" si="2"/>
        <v>109.01088112574655</v>
      </c>
      <c r="L65" s="82">
        <f t="shared" si="3"/>
        <v>69.253638253638258</v>
      </c>
    </row>
    <row r="66" spans="2:12" x14ac:dyDescent="0.25">
      <c r="B66" s="7"/>
      <c r="C66" s="7"/>
      <c r="D66" s="8"/>
      <c r="E66" s="8">
        <v>3299</v>
      </c>
      <c r="F66" s="54" t="s">
        <v>106</v>
      </c>
      <c r="G66" s="81">
        <v>2554.58</v>
      </c>
      <c r="H66" s="80">
        <v>3500</v>
      </c>
      <c r="I66" s="80"/>
      <c r="J66" s="81">
        <v>2793.92</v>
      </c>
      <c r="K66" s="82">
        <f t="shared" si="2"/>
        <v>109.36905479570027</v>
      </c>
      <c r="L66" s="82">
        <f t="shared" si="3"/>
        <v>79.826285714285717</v>
      </c>
    </row>
    <row r="67" spans="2:12" x14ac:dyDescent="0.25">
      <c r="B67" s="7"/>
      <c r="C67" s="7">
        <v>34</v>
      </c>
      <c r="D67" s="8"/>
      <c r="E67" s="8"/>
      <c r="F67" s="54" t="s">
        <v>147</v>
      </c>
      <c r="G67" s="81">
        <v>1011.65</v>
      </c>
      <c r="H67" s="80">
        <f>H68</f>
        <v>1160</v>
      </c>
      <c r="I67" s="80"/>
      <c r="J67" s="81">
        <v>1182.3800000000001</v>
      </c>
      <c r="K67" s="82">
        <f t="shared" si="2"/>
        <v>116.87639005584938</v>
      </c>
      <c r="L67" s="82">
        <f t="shared" si="3"/>
        <v>101.9293103448276</v>
      </c>
    </row>
    <row r="68" spans="2:12" x14ac:dyDescent="0.25">
      <c r="B68" s="7"/>
      <c r="C68" s="7"/>
      <c r="D68" s="8">
        <v>343</v>
      </c>
      <c r="F68" s="52" t="s">
        <v>107</v>
      </c>
      <c r="G68" s="81">
        <v>1011.65</v>
      </c>
      <c r="H68" s="80">
        <f>H69</f>
        <v>1160</v>
      </c>
      <c r="I68" s="80"/>
      <c r="J68" s="81">
        <v>1182.3800000000001</v>
      </c>
      <c r="K68" s="82">
        <f t="shared" si="2"/>
        <v>116.87639005584938</v>
      </c>
      <c r="L68" s="82">
        <f t="shared" si="3"/>
        <v>101.9293103448276</v>
      </c>
    </row>
    <row r="69" spans="2:12" x14ac:dyDescent="0.25">
      <c r="B69" s="7"/>
      <c r="C69" s="7"/>
      <c r="D69" s="27"/>
      <c r="E69" s="8">
        <v>3431</v>
      </c>
      <c r="F69" s="52" t="s">
        <v>108</v>
      </c>
      <c r="G69" s="81">
        <v>1011.65</v>
      </c>
      <c r="H69" s="80">
        <v>1160</v>
      </c>
      <c r="I69" s="80"/>
      <c r="J69" s="81">
        <v>1182.3800000000001</v>
      </c>
      <c r="K69" s="82">
        <f t="shared" si="2"/>
        <v>116.87639005584938</v>
      </c>
      <c r="L69" s="82">
        <f t="shared" si="3"/>
        <v>101.9293103448276</v>
      </c>
    </row>
    <row r="70" spans="2:12" x14ac:dyDescent="0.25">
      <c r="B70" s="9">
        <v>4</v>
      </c>
      <c r="C70" s="9"/>
      <c r="D70" s="9"/>
      <c r="E70" s="9"/>
      <c r="F70" s="20" t="s">
        <v>5</v>
      </c>
      <c r="G70" s="79">
        <v>15631.08</v>
      </c>
      <c r="H70" s="79">
        <f>H71+H74+H81</f>
        <v>25060</v>
      </c>
      <c r="I70" s="79"/>
      <c r="J70" s="79">
        <v>14563.3</v>
      </c>
      <c r="K70" s="138">
        <f t="shared" si="2"/>
        <v>93.168866130811182</v>
      </c>
      <c r="L70" s="77">
        <f t="shared" si="3"/>
        <v>58.113727055067834</v>
      </c>
    </row>
    <row r="71" spans="2:12" ht="14.25" customHeight="1" x14ac:dyDescent="0.25">
      <c r="B71" s="10"/>
      <c r="C71" s="10">
        <v>41</v>
      </c>
      <c r="D71" s="10"/>
      <c r="E71" s="10"/>
      <c r="F71" s="21" t="s">
        <v>6</v>
      </c>
      <c r="G71" s="81">
        <v>0</v>
      </c>
      <c r="H71" s="80">
        <v>0</v>
      </c>
      <c r="I71" s="85"/>
      <c r="J71" s="81">
        <v>0</v>
      </c>
      <c r="K71" s="82">
        <v>0</v>
      </c>
      <c r="L71" s="82">
        <v>0</v>
      </c>
    </row>
    <row r="72" spans="2:12" x14ac:dyDescent="0.25">
      <c r="B72" s="10"/>
      <c r="C72" s="10"/>
      <c r="D72" s="7">
        <v>412</v>
      </c>
      <c r="E72" s="7"/>
      <c r="F72" s="7" t="s">
        <v>109</v>
      </c>
      <c r="G72" s="81">
        <v>0</v>
      </c>
      <c r="H72" s="80">
        <v>0</v>
      </c>
      <c r="I72" s="85"/>
      <c r="J72" s="81">
        <v>0</v>
      </c>
      <c r="K72" s="82">
        <v>0</v>
      </c>
      <c r="L72" s="82">
        <v>0</v>
      </c>
    </row>
    <row r="73" spans="2:12" x14ac:dyDescent="0.25">
      <c r="B73" s="10"/>
      <c r="C73" s="10"/>
      <c r="D73" s="7"/>
      <c r="E73" s="7">
        <v>4123</v>
      </c>
      <c r="F73" s="7" t="s">
        <v>110</v>
      </c>
      <c r="G73" s="81">
        <v>0</v>
      </c>
      <c r="H73" s="80">
        <v>0</v>
      </c>
      <c r="I73" s="85"/>
      <c r="J73" s="81">
        <v>0</v>
      </c>
      <c r="K73" s="82">
        <v>0</v>
      </c>
      <c r="L73" s="82">
        <v>0</v>
      </c>
    </row>
    <row r="74" spans="2:12" x14ac:dyDescent="0.25">
      <c r="B74" s="10"/>
      <c r="C74" s="10">
        <v>42</v>
      </c>
      <c r="D74" s="7"/>
      <c r="E74" s="7"/>
      <c r="F74" s="7" t="s">
        <v>111</v>
      </c>
      <c r="G74" s="81">
        <v>15631.08</v>
      </c>
      <c r="H74" s="80">
        <f>H75</f>
        <v>25060</v>
      </c>
      <c r="I74" s="85"/>
      <c r="J74" s="81">
        <v>14563.3</v>
      </c>
      <c r="K74" s="82">
        <f t="shared" si="2"/>
        <v>93.168866130811182</v>
      </c>
      <c r="L74" s="82">
        <f t="shared" si="3"/>
        <v>58.113727055067834</v>
      </c>
    </row>
    <row r="75" spans="2:12" x14ac:dyDescent="0.25">
      <c r="B75" s="10"/>
      <c r="C75" s="10"/>
      <c r="D75" s="7">
        <v>422</v>
      </c>
      <c r="E75" s="7"/>
      <c r="F75" s="7" t="s">
        <v>112</v>
      </c>
      <c r="G75" s="81">
        <v>15631.08</v>
      </c>
      <c r="H75" s="80">
        <f>H76+H78+H77</f>
        <v>25060</v>
      </c>
      <c r="I75" s="85"/>
      <c r="J75" s="81">
        <v>14563.3</v>
      </c>
      <c r="K75" s="82">
        <f t="shared" si="2"/>
        <v>93.168866130811182</v>
      </c>
      <c r="L75" s="82">
        <f t="shared" si="3"/>
        <v>58.113727055067834</v>
      </c>
    </row>
    <row r="76" spans="2:12" x14ac:dyDescent="0.25">
      <c r="B76" s="10"/>
      <c r="C76" s="10"/>
      <c r="D76" s="7"/>
      <c r="E76" s="7">
        <v>4221</v>
      </c>
      <c r="F76" s="7" t="s">
        <v>148</v>
      </c>
      <c r="G76" s="81">
        <v>15631.08</v>
      </c>
      <c r="H76" s="80">
        <v>17060</v>
      </c>
      <c r="I76" s="85"/>
      <c r="J76" s="81">
        <v>14563.3</v>
      </c>
      <c r="K76" s="82">
        <f t="shared" si="2"/>
        <v>93.168866130811182</v>
      </c>
      <c r="L76" s="82">
        <f t="shared" si="3"/>
        <v>85.365181711606098</v>
      </c>
    </row>
    <row r="77" spans="2:12" x14ac:dyDescent="0.25">
      <c r="B77" s="10"/>
      <c r="C77" s="10"/>
      <c r="D77" s="7"/>
      <c r="E77" s="7">
        <v>4423</v>
      </c>
      <c r="F77" s="7" t="s">
        <v>171</v>
      </c>
      <c r="G77" s="81">
        <v>0</v>
      </c>
      <c r="H77" s="80">
        <v>3000</v>
      </c>
      <c r="I77" s="85"/>
      <c r="J77" s="81">
        <v>0</v>
      </c>
      <c r="K77" s="82">
        <v>0</v>
      </c>
      <c r="L77" s="82">
        <v>0</v>
      </c>
    </row>
    <row r="78" spans="2:12" x14ac:dyDescent="0.25">
      <c r="B78" s="10"/>
      <c r="C78" s="10"/>
      <c r="D78" s="7"/>
      <c r="E78" s="7">
        <v>4227</v>
      </c>
      <c r="F78" s="7" t="s">
        <v>113</v>
      </c>
      <c r="G78" s="81">
        <v>0</v>
      </c>
      <c r="H78" s="80">
        <v>5000</v>
      </c>
      <c r="I78" s="85"/>
      <c r="J78" s="81">
        <v>0</v>
      </c>
      <c r="K78" s="82">
        <v>0</v>
      </c>
      <c r="L78" s="82">
        <f t="shared" si="3"/>
        <v>0</v>
      </c>
    </row>
    <row r="79" spans="2:12" x14ac:dyDescent="0.25">
      <c r="B79" s="10"/>
      <c r="C79" s="10"/>
      <c r="D79" s="7">
        <v>426</v>
      </c>
      <c r="E79" s="7"/>
      <c r="F79" s="7" t="s">
        <v>161</v>
      </c>
      <c r="G79" s="81">
        <v>0</v>
      </c>
      <c r="H79" s="80">
        <v>0</v>
      </c>
      <c r="I79" s="85"/>
      <c r="J79" s="81">
        <v>0</v>
      </c>
      <c r="K79" s="82">
        <v>0</v>
      </c>
      <c r="L79" s="82">
        <v>0</v>
      </c>
    </row>
    <row r="80" spans="2:12" x14ac:dyDescent="0.25">
      <c r="B80" s="10"/>
      <c r="C80" s="10"/>
      <c r="D80" s="7"/>
      <c r="E80" s="7">
        <v>4264</v>
      </c>
      <c r="F80" s="7" t="s">
        <v>160</v>
      </c>
      <c r="G80" s="81">
        <v>0</v>
      </c>
      <c r="H80" s="80">
        <v>0</v>
      </c>
      <c r="I80" s="85"/>
      <c r="J80" s="81">
        <v>0</v>
      </c>
      <c r="K80" s="82">
        <v>0</v>
      </c>
      <c r="L80" s="82">
        <v>0</v>
      </c>
    </row>
    <row r="81" spans="2:12" x14ac:dyDescent="0.25">
      <c r="B81" s="10"/>
      <c r="C81" s="10">
        <v>45</v>
      </c>
      <c r="D81" s="7"/>
      <c r="E81" s="7"/>
      <c r="F81" s="7" t="s">
        <v>151</v>
      </c>
      <c r="G81" s="81">
        <v>0</v>
      </c>
      <c r="H81" s="80">
        <v>0</v>
      </c>
      <c r="I81" s="85"/>
      <c r="J81" s="81">
        <v>0</v>
      </c>
      <c r="K81" s="82">
        <v>0</v>
      </c>
      <c r="L81" s="82">
        <v>0</v>
      </c>
    </row>
    <row r="82" spans="2:12" x14ac:dyDescent="0.25">
      <c r="B82" s="10"/>
      <c r="C82" s="10"/>
      <c r="D82" s="7">
        <v>454</v>
      </c>
      <c r="E82" s="7"/>
      <c r="F82" s="7" t="s">
        <v>152</v>
      </c>
      <c r="G82" s="81">
        <v>0</v>
      </c>
      <c r="H82" s="80">
        <v>0</v>
      </c>
      <c r="I82" s="85"/>
      <c r="J82" s="81">
        <v>0</v>
      </c>
      <c r="K82" s="82">
        <v>0</v>
      </c>
      <c r="L82" s="82">
        <v>0</v>
      </c>
    </row>
    <row r="83" spans="2:12" x14ac:dyDescent="0.25">
      <c r="B83" s="10"/>
      <c r="C83" s="10"/>
      <c r="D83" s="7"/>
      <c r="E83" s="7">
        <v>4541</v>
      </c>
      <c r="F83" s="7" t="s">
        <v>152</v>
      </c>
      <c r="G83" s="81">
        <v>0</v>
      </c>
      <c r="H83" s="80">
        <v>0</v>
      </c>
      <c r="I83" s="85"/>
      <c r="J83" s="81">
        <v>0</v>
      </c>
      <c r="K83" s="82">
        <v>0</v>
      </c>
      <c r="L83" s="82">
        <v>0</v>
      </c>
    </row>
    <row r="84" spans="2:12" x14ac:dyDescent="0.25">
      <c r="B84" s="60"/>
      <c r="C84" s="60"/>
      <c r="D84" s="61"/>
      <c r="E84" s="61"/>
      <c r="F84" s="61"/>
      <c r="G84" s="62"/>
      <c r="H84" s="62"/>
      <c r="I84" s="63"/>
      <c r="J84" s="62"/>
      <c r="K84" s="64"/>
      <c r="L84" s="64"/>
    </row>
  </sheetData>
  <mergeCells count="7">
    <mergeCell ref="B8:F8"/>
    <mergeCell ref="B9:F9"/>
    <mergeCell ref="B30:F30"/>
    <mergeCell ref="B31:F31"/>
    <mergeCell ref="B2:L2"/>
    <mergeCell ref="B4:L4"/>
    <mergeCell ref="B6:L6"/>
  </mergeCells>
  <pageMargins left="0.7" right="0.7" top="0.75" bottom="0.75" header="0.3" footer="0.3"/>
  <pageSetup paperSize="9" scale="47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K33"/>
  <sheetViews>
    <sheetView zoomScaleNormal="100" workbookViewId="0">
      <selection activeCell="C18" sqref="C18"/>
    </sheetView>
  </sheetViews>
  <sheetFormatPr defaultRowHeight="15" x14ac:dyDescent="0.25"/>
  <cols>
    <col min="2" max="2" width="37.7109375" customWidth="1"/>
    <col min="3" max="6" width="25.28515625" customWidth="1"/>
    <col min="7" max="8" width="15.7109375" customWidth="1"/>
    <col min="11" max="11" width="9" customWidth="1"/>
  </cols>
  <sheetData>
    <row r="1" spans="2:10" ht="18" x14ac:dyDescent="0.25">
      <c r="B1" s="2"/>
      <c r="C1" s="2"/>
      <c r="D1" s="2"/>
      <c r="E1" s="2"/>
      <c r="F1" s="3"/>
      <c r="G1" s="3"/>
      <c r="H1" s="3"/>
    </row>
    <row r="2" spans="2:10" ht="15.75" customHeight="1" x14ac:dyDescent="0.25">
      <c r="B2" s="165" t="s">
        <v>38</v>
      </c>
      <c r="C2" s="165"/>
      <c r="D2" s="165"/>
      <c r="E2" s="165"/>
      <c r="F2" s="165"/>
      <c r="G2" s="165"/>
      <c r="H2" s="165"/>
    </row>
    <row r="3" spans="2:10" ht="18" x14ac:dyDescent="0.25">
      <c r="B3" s="2"/>
      <c r="C3" s="2"/>
      <c r="D3" s="2"/>
      <c r="E3" s="2"/>
      <c r="F3" s="3"/>
      <c r="G3" s="3"/>
      <c r="H3" s="3"/>
    </row>
    <row r="4" spans="2:10" ht="25.5" x14ac:dyDescent="0.25">
      <c r="B4" s="34" t="s">
        <v>7</v>
      </c>
      <c r="C4" s="34" t="s">
        <v>168</v>
      </c>
      <c r="D4" s="34" t="s">
        <v>162</v>
      </c>
      <c r="E4" s="34" t="s">
        <v>66</v>
      </c>
      <c r="F4" s="34" t="s">
        <v>169</v>
      </c>
      <c r="G4" s="34" t="s">
        <v>17</v>
      </c>
      <c r="H4" s="34" t="s">
        <v>48</v>
      </c>
    </row>
    <row r="5" spans="2:10" x14ac:dyDescent="0.25">
      <c r="B5" s="34">
        <v>1</v>
      </c>
      <c r="C5" s="34">
        <v>2</v>
      </c>
      <c r="D5" s="34">
        <v>3</v>
      </c>
      <c r="E5" s="34">
        <v>4</v>
      </c>
      <c r="F5" s="34">
        <v>5</v>
      </c>
      <c r="G5" s="34" t="s">
        <v>19</v>
      </c>
      <c r="H5" s="34" t="s">
        <v>149</v>
      </c>
    </row>
    <row r="6" spans="2:10" x14ac:dyDescent="0.25">
      <c r="B6" s="6" t="s">
        <v>37</v>
      </c>
      <c r="C6" s="78">
        <f>C7+C9+C11+C13+C16</f>
        <v>323886.08000000002</v>
      </c>
      <c r="D6" s="78">
        <f>D7+D9+D11+D13+D16</f>
        <v>532412.04</v>
      </c>
      <c r="E6" s="79"/>
      <c r="F6" s="78">
        <f>F7+F9+F11+F13+F16</f>
        <v>450191.72000000003</v>
      </c>
      <c r="G6" s="77">
        <f>F6/C6*100</f>
        <v>138.99693373670149</v>
      </c>
      <c r="H6" s="77">
        <f>F6/D6*100</f>
        <v>84.557013398870538</v>
      </c>
    </row>
    <row r="7" spans="2:10" x14ac:dyDescent="0.25">
      <c r="B7" s="6" t="s">
        <v>35</v>
      </c>
      <c r="C7" s="86">
        <f>C8</f>
        <v>159956.88</v>
      </c>
      <c r="D7" s="84">
        <f>D8</f>
        <v>227023</v>
      </c>
      <c r="E7" s="80"/>
      <c r="F7" s="86">
        <f>F8</f>
        <v>189863.96</v>
      </c>
      <c r="G7" s="86">
        <f t="shared" ref="G7:G29" si="0">F7/C7*100</f>
        <v>118.69696383175265</v>
      </c>
      <c r="H7" s="86">
        <f t="shared" ref="H7:H29" si="1">F7/D7*100</f>
        <v>83.632037282566088</v>
      </c>
      <c r="I7" s="56"/>
    </row>
    <row r="8" spans="2:10" x14ac:dyDescent="0.25">
      <c r="B8" s="31" t="s">
        <v>34</v>
      </c>
      <c r="C8" s="86">
        <v>159956.88</v>
      </c>
      <c r="D8" s="83">
        <v>227023</v>
      </c>
      <c r="E8" s="80"/>
      <c r="F8" s="86">
        <v>189863.96</v>
      </c>
      <c r="G8" s="86">
        <f t="shared" si="0"/>
        <v>118.69696383175265</v>
      </c>
      <c r="H8" s="86">
        <f t="shared" si="1"/>
        <v>83.632037282566088</v>
      </c>
    </row>
    <row r="9" spans="2:10" x14ac:dyDescent="0.25">
      <c r="B9" s="6" t="s">
        <v>30</v>
      </c>
      <c r="C9" s="86">
        <f>C10</f>
        <v>56967.86</v>
      </c>
      <c r="D9" s="84">
        <f>D10</f>
        <v>143696</v>
      </c>
      <c r="E9" s="85"/>
      <c r="F9" s="86">
        <f>F10</f>
        <v>132613.04999999999</v>
      </c>
      <c r="G9" s="86">
        <f t="shared" si="0"/>
        <v>232.78573216547014</v>
      </c>
      <c r="H9" s="86">
        <f t="shared" si="1"/>
        <v>92.287224418216226</v>
      </c>
    </row>
    <row r="10" spans="2:10" x14ac:dyDescent="0.25">
      <c r="B10" s="29" t="s">
        <v>29</v>
      </c>
      <c r="C10" s="86">
        <v>56967.86</v>
      </c>
      <c r="D10" s="83">
        <v>143696</v>
      </c>
      <c r="E10" s="85"/>
      <c r="F10" s="86">
        <v>132613.04999999999</v>
      </c>
      <c r="G10" s="86">
        <f t="shared" si="0"/>
        <v>232.78573216547014</v>
      </c>
      <c r="H10" s="86">
        <f t="shared" si="1"/>
        <v>92.287224418216226</v>
      </c>
    </row>
    <row r="11" spans="2:10" x14ac:dyDescent="0.25">
      <c r="B11" s="55" t="s">
        <v>118</v>
      </c>
      <c r="C11" s="86">
        <f>C12</f>
        <v>42750.45</v>
      </c>
      <c r="D11" s="84">
        <f>D12</f>
        <v>78541</v>
      </c>
      <c r="E11" s="85"/>
      <c r="F11" s="86">
        <f>F12</f>
        <v>46332.71</v>
      </c>
      <c r="G11" s="86">
        <f t="shared" si="0"/>
        <v>108.37946735063608</v>
      </c>
      <c r="H11" s="86">
        <f t="shared" si="1"/>
        <v>58.991749532091518</v>
      </c>
    </row>
    <row r="12" spans="2:10" ht="25.5" x14ac:dyDescent="0.25">
      <c r="B12" s="29" t="s">
        <v>121</v>
      </c>
      <c r="C12" s="86">
        <v>42750.45</v>
      </c>
      <c r="D12" s="83">
        <v>78541</v>
      </c>
      <c r="E12" s="85"/>
      <c r="F12" s="86">
        <v>46332.71</v>
      </c>
      <c r="G12" s="86">
        <f t="shared" si="0"/>
        <v>108.37946735063608</v>
      </c>
      <c r="H12" s="86">
        <f t="shared" si="1"/>
        <v>58.991749532091518</v>
      </c>
    </row>
    <row r="13" spans="2:10" x14ac:dyDescent="0.25">
      <c r="B13" s="55" t="s">
        <v>119</v>
      </c>
      <c r="C13" s="86">
        <f>C14</f>
        <v>57140</v>
      </c>
      <c r="D13" s="84">
        <f>D14+D15</f>
        <v>73710.039999999994</v>
      </c>
      <c r="E13" s="85"/>
      <c r="F13" s="86">
        <f>F14</f>
        <v>71940</v>
      </c>
      <c r="G13" s="86">
        <f t="shared" si="0"/>
        <v>125.90129506475323</v>
      </c>
      <c r="H13" s="86">
        <f t="shared" si="1"/>
        <v>97.598644635113487</v>
      </c>
    </row>
    <row r="14" spans="2:10" ht="15.75" customHeight="1" x14ac:dyDescent="0.25">
      <c r="B14" s="29" t="s">
        <v>122</v>
      </c>
      <c r="C14" s="86">
        <v>57140</v>
      </c>
      <c r="D14" s="83">
        <v>73710.039999999994</v>
      </c>
      <c r="E14" s="85"/>
      <c r="F14" s="86">
        <v>71940</v>
      </c>
      <c r="G14" s="86">
        <f t="shared" si="0"/>
        <v>125.90129506475323</v>
      </c>
      <c r="H14" s="86">
        <f t="shared" si="1"/>
        <v>97.598644635113487</v>
      </c>
    </row>
    <row r="15" spans="2:10" x14ac:dyDescent="0.25">
      <c r="B15" s="29" t="s">
        <v>154</v>
      </c>
      <c r="C15" s="86">
        <v>0</v>
      </c>
      <c r="D15" s="84">
        <v>0</v>
      </c>
      <c r="E15" s="85"/>
      <c r="F15" s="86">
        <v>0</v>
      </c>
      <c r="G15" s="86">
        <v>0</v>
      </c>
      <c r="H15" s="86">
        <v>0</v>
      </c>
    </row>
    <row r="16" spans="2:10" x14ac:dyDescent="0.25">
      <c r="B16" s="55" t="s">
        <v>120</v>
      </c>
      <c r="C16" s="86">
        <f>C17</f>
        <v>7070.89</v>
      </c>
      <c r="D16" s="84">
        <f>D17</f>
        <v>9442</v>
      </c>
      <c r="E16" s="85"/>
      <c r="F16" s="86">
        <f>F17</f>
        <v>9442</v>
      </c>
      <c r="G16" s="86">
        <f t="shared" si="0"/>
        <v>133.53340244297394</v>
      </c>
      <c r="H16" s="86">
        <f t="shared" si="1"/>
        <v>100</v>
      </c>
      <c r="J16" s="56"/>
    </row>
    <row r="17" spans="2:11" x14ac:dyDescent="0.25">
      <c r="B17" s="29" t="s">
        <v>123</v>
      </c>
      <c r="C17" s="86">
        <v>7070.89</v>
      </c>
      <c r="D17" s="83">
        <v>9442</v>
      </c>
      <c r="E17" s="85"/>
      <c r="F17" s="86">
        <v>9442</v>
      </c>
      <c r="G17" s="86">
        <f t="shared" si="0"/>
        <v>133.53340244297394</v>
      </c>
      <c r="H17" s="86">
        <f t="shared" si="1"/>
        <v>100</v>
      </c>
      <c r="J17" s="56"/>
    </row>
    <row r="18" spans="2:11" ht="15.75" customHeight="1" x14ac:dyDescent="0.25">
      <c r="B18" s="6" t="s">
        <v>36</v>
      </c>
      <c r="C18" s="79">
        <f>C19+C21+C23+C25+C28</f>
        <v>319508.99</v>
      </c>
      <c r="D18" s="78">
        <f>D19+D21+D23+D25+D28</f>
        <v>532412.04</v>
      </c>
      <c r="E18" s="79"/>
      <c r="F18" s="79">
        <f>F19+F21+F23+F25+F28</f>
        <v>430442.11</v>
      </c>
      <c r="G18" s="77">
        <f t="shared" si="0"/>
        <v>134.71987439226672</v>
      </c>
      <c r="H18" s="77">
        <f t="shared" si="1"/>
        <v>80.847553710468304</v>
      </c>
      <c r="K18" s="66"/>
    </row>
    <row r="19" spans="2:11" ht="15.75" customHeight="1" x14ac:dyDescent="0.25">
      <c r="B19" s="6" t="s">
        <v>35</v>
      </c>
      <c r="C19" s="86">
        <f>C20</f>
        <v>159956.88</v>
      </c>
      <c r="D19" s="83">
        <f>D20</f>
        <v>227023</v>
      </c>
      <c r="E19" s="85"/>
      <c r="F19" s="86">
        <f>F20</f>
        <v>205794.6</v>
      </c>
      <c r="G19" s="86">
        <f t="shared" si="0"/>
        <v>128.65629787227658</v>
      </c>
      <c r="H19" s="86">
        <f t="shared" si="1"/>
        <v>90.649229373235315</v>
      </c>
      <c r="K19" s="66"/>
    </row>
    <row r="20" spans="2:11" ht="15.75" customHeight="1" x14ac:dyDescent="0.25">
      <c r="B20" s="31" t="s">
        <v>34</v>
      </c>
      <c r="C20" s="86">
        <v>159956.88</v>
      </c>
      <c r="D20" s="83">
        <v>227023</v>
      </c>
      <c r="E20" s="85"/>
      <c r="F20" s="86">
        <v>205794.6</v>
      </c>
      <c r="G20" s="86">
        <f t="shared" si="0"/>
        <v>128.65629787227658</v>
      </c>
      <c r="H20" s="86">
        <f t="shared" si="1"/>
        <v>90.649229373235315</v>
      </c>
      <c r="K20" s="66"/>
    </row>
    <row r="21" spans="2:11" ht="15.75" customHeight="1" x14ac:dyDescent="0.25">
      <c r="B21" s="6" t="s">
        <v>30</v>
      </c>
      <c r="C21" s="86">
        <f>C22</f>
        <v>71433.679999999993</v>
      </c>
      <c r="D21" s="83">
        <f>D22</f>
        <v>143696</v>
      </c>
      <c r="E21" s="85"/>
      <c r="F21" s="86">
        <f>F22</f>
        <v>114016.28</v>
      </c>
      <c r="G21" s="86">
        <f t="shared" si="0"/>
        <v>159.61137659434598</v>
      </c>
      <c r="H21" s="86">
        <f t="shared" si="1"/>
        <v>79.345479345284488</v>
      </c>
    </row>
    <row r="22" spans="2:11" ht="15.75" customHeight="1" x14ac:dyDescent="0.25">
      <c r="B22" s="29" t="s">
        <v>29</v>
      </c>
      <c r="C22" s="86">
        <v>71433.679999999993</v>
      </c>
      <c r="D22" s="83">
        <v>143696</v>
      </c>
      <c r="E22" s="85"/>
      <c r="F22" s="86">
        <v>114016.28</v>
      </c>
      <c r="G22" s="86">
        <f t="shared" si="0"/>
        <v>159.61137659434598</v>
      </c>
      <c r="H22" s="86">
        <f t="shared" si="1"/>
        <v>79.345479345284488</v>
      </c>
    </row>
    <row r="23" spans="2:11" ht="15.75" customHeight="1" x14ac:dyDescent="0.25">
      <c r="B23" s="55" t="s">
        <v>118</v>
      </c>
      <c r="C23" s="86">
        <f>C24</f>
        <v>19418.52</v>
      </c>
      <c r="D23" s="83">
        <f>D24</f>
        <v>78541</v>
      </c>
      <c r="E23" s="85"/>
      <c r="F23" s="86">
        <f>F24</f>
        <v>37638.61</v>
      </c>
      <c r="G23" s="86">
        <f t="shared" si="0"/>
        <v>193.82841740771181</v>
      </c>
      <c r="H23" s="86">
        <f t="shared" si="1"/>
        <v>47.922244432843989</v>
      </c>
    </row>
    <row r="24" spans="2:11" ht="25.5" x14ac:dyDescent="0.25">
      <c r="B24" s="29" t="s">
        <v>121</v>
      </c>
      <c r="C24" s="86">
        <v>19418.52</v>
      </c>
      <c r="D24" s="83">
        <v>78541</v>
      </c>
      <c r="E24" s="85"/>
      <c r="F24" s="86">
        <v>37638.61</v>
      </c>
      <c r="G24" s="86">
        <f t="shared" si="0"/>
        <v>193.82841740771181</v>
      </c>
      <c r="H24" s="86">
        <f t="shared" si="1"/>
        <v>47.922244432843989</v>
      </c>
    </row>
    <row r="25" spans="2:11" ht="15.75" customHeight="1" x14ac:dyDescent="0.25">
      <c r="B25" s="55" t="s">
        <v>119</v>
      </c>
      <c r="C25" s="86">
        <f>C26</f>
        <v>56869.96</v>
      </c>
      <c r="D25" s="83">
        <f>D26+D27</f>
        <v>73710.039999999994</v>
      </c>
      <c r="E25" s="85"/>
      <c r="F25" s="86">
        <f>F26</f>
        <v>66169.259999999995</v>
      </c>
      <c r="G25" s="86">
        <f t="shared" si="0"/>
        <v>116.35186660936634</v>
      </c>
      <c r="H25" s="86">
        <f t="shared" si="1"/>
        <v>89.769670454662617</v>
      </c>
    </row>
    <row r="26" spans="2:11" ht="17.25" customHeight="1" x14ac:dyDescent="0.25">
      <c r="B26" s="29" t="s">
        <v>122</v>
      </c>
      <c r="C26" s="86">
        <v>56869.96</v>
      </c>
      <c r="D26" s="83">
        <v>73710.039999999994</v>
      </c>
      <c r="E26" s="85"/>
      <c r="F26" s="86">
        <v>66169.259999999995</v>
      </c>
      <c r="G26" s="86">
        <f t="shared" si="0"/>
        <v>116.35186660936634</v>
      </c>
      <c r="H26" s="86">
        <f t="shared" si="1"/>
        <v>89.769670454662617</v>
      </c>
    </row>
    <row r="27" spans="2:11" x14ac:dyDescent="0.25">
      <c r="B27" s="29" t="s">
        <v>154</v>
      </c>
      <c r="C27" s="86">
        <v>0</v>
      </c>
      <c r="D27" s="83">
        <v>0</v>
      </c>
      <c r="E27" s="85"/>
      <c r="F27" s="86">
        <v>0</v>
      </c>
      <c r="G27" s="86">
        <v>0</v>
      </c>
      <c r="H27" s="86">
        <v>0</v>
      </c>
    </row>
    <row r="28" spans="2:11" ht="15.75" customHeight="1" x14ac:dyDescent="0.25">
      <c r="B28" s="55" t="s">
        <v>120</v>
      </c>
      <c r="C28" s="86">
        <f>C29</f>
        <v>11829.95</v>
      </c>
      <c r="D28" s="83">
        <f>D29</f>
        <v>9442</v>
      </c>
      <c r="E28" s="85"/>
      <c r="F28" s="86">
        <f>F29</f>
        <v>6823.36</v>
      </c>
      <c r="G28" s="86">
        <f t="shared" si="0"/>
        <v>57.678688413729553</v>
      </c>
      <c r="H28" s="86">
        <f t="shared" si="1"/>
        <v>72.266045329379367</v>
      </c>
    </row>
    <row r="29" spans="2:11" ht="15.75" customHeight="1" x14ac:dyDescent="0.25">
      <c r="B29" s="29" t="s">
        <v>123</v>
      </c>
      <c r="C29" s="86">
        <v>11829.95</v>
      </c>
      <c r="D29" s="82">
        <v>9442</v>
      </c>
      <c r="E29" s="85"/>
      <c r="F29" s="86">
        <v>6823.36</v>
      </c>
      <c r="G29" s="86">
        <f t="shared" si="0"/>
        <v>57.678688413729553</v>
      </c>
      <c r="H29" s="86">
        <f t="shared" si="1"/>
        <v>72.266045329379367</v>
      </c>
    </row>
    <row r="32" spans="2:11" x14ac:dyDescent="0.25">
      <c r="F32" s="56"/>
    </row>
    <row r="33" spans="6:6" x14ac:dyDescent="0.25">
      <c r="F33" s="56"/>
    </row>
  </sheetData>
  <mergeCells count="1">
    <mergeCell ref="B2:H2"/>
  </mergeCells>
  <pageMargins left="0.7" right="0.7" top="0.75" bottom="0.75" header="0.3" footer="0.3"/>
  <pageSetup paperSize="9" scale="74" fitToHeight="0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H14"/>
  <sheetViews>
    <sheetView zoomScaleNormal="100" workbookViewId="0">
      <selection activeCell="G6" sqref="G6"/>
    </sheetView>
  </sheetViews>
  <sheetFormatPr defaultRowHeight="15" x14ac:dyDescent="0.25"/>
  <cols>
    <col min="2" max="2" width="37.7109375" customWidth="1"/>
    <col min="3" max="6" width="25.28515625" customWidth="1"/>
    <col min="7" max="8" width="15.7109375" customWidth="1"/>
  </cols>
  <sheetData>
    <row r="1" spans="2:8" ht="18" x14ac:dyDescent="0.25">
      <c r="B1" s="2"/>
      <c r="C1" s="2"/>
      <c r="D1" s="2"/>
      <c r="E1" s="2"/>
      <c r="F1" s="3"/>
      <c r="G1" s="3"/>
      <c r="H1" s="3"/>
    </row>
    <row r="2" spans="2:8" ht="15.75" customHeight="1" x14ac:dyDescent="0.25">
      <c r="B2" s="165" t="s">
        <v>47</v>
      </c>
      <c r="C2" s="165"/>
      <c r="D2" s="165"/>
      <c r="E2" s="165"/>
      <c r="F2" s="165"/>
      <c r="G2" s="165"/>
      <c r="H2" s="165"/>
    </row>
    <row r="3" spans="2:8" ht="18" x14ac:dyDescent="0.25">
      <c r="B3" s="2"/>
      <c r="C3" s="2"/>
      <c r="D3" s="2"/>
      <c r="E3" s="2"/>
      <c r="F3" s="3"/>
      <c r="G3" s="3"/>
      <c r="H3" s="3"/>
    </row>
    <row r="4" spans="2:8" ht="25.5" x14ac:dyDescent="0.25">
      <c r="B4" s="34" t="s">
        <v>7</v>
      </c>
      <c r="C4" s="34" t="s">
        <v>205</v>
      </c>
      <c r="D4" s="34" t="s">
        <v>162</v>
      </c>
      <c r="E4" s="34" t="s">
        <v>66</v>
      </c>
      <c r="F4" s="34" t="s">
        <v>206</v>
      </c>
      <c r="G4" s="34" t="s">
        <v>17</v>
      </c>
      <c r="H4" s="34" t="s">
        <v>48</v>
      </c>
    </row>
    <row r="5" spans="2:8" x14ac:dyDescent="0.25">
      <c r="B5" s="34">
        <v>1</v>
      </c>
      <c r="C5" s="34">
        <v>2</v>
      </c>
      <c r="D5" s="34">
        <v>3</v>
      </c>
      <c r="E5" s="34">
        <v>4</v>
      </c>
      <c r="F5" s="34">
        <v>5</v>
      </c>
      <c r="G5" s="34" t="s">
        <v>19</v>
      </c>
      <c r="H5" s="34" t="s">
        <v>149</v>
      </c>
    </row>
    <row r="6" spans="2:8" ht="15.75" customHeight="1" x14ac:dyDescent="0.25">
      <c r="B6" s="6" t="s">
        <v>36</v>
      </c>
      <c r="C6" s="82">
        <f>C7+C9</f>
        <v>319508.99</v>
      </c>
      <c r="D6" s="80">
        <f>D7+D9</f>
        <v>532412.04</v>
      </c>
      <c r="E6" s="81"/>
      <c r="F6" s="80">
        <f>F7+F9</f>
        <v>430442.11</v>
      </c>
      <c r="G6" s="87">
        <f>F6/C6*100</f>
        <v>134.71987439226672</v>
      </c>
      <c r="H6" s="87">
        <f>F6/D6*100</f>
        <v>80.847553710468304</v>
      </c>
    </row>
    <row r="7" spans="2:8" x14ac:dyDescent="0.25">
      <c r="B7" s="55" t="s">
        <v>114</v>
      </c>
      <c r="C7" s="82">
        <f>C8</f>
        <v>95852.7</v>
      </c>
      <c r="D7" s="80">
        <f>D8</f>
        <v>159723.60999999999</v>
      </c>
      <c r="E7" s="88"/>
      <c r="F7" s="82">
        <f>F8</f>
        <v>129132.63</v>
      </c>
      <c r="G7" s="87">
        <f t="shared" ref="G7:G10" si="0">F7/C7*100</f>
        <v>134.71986704599871</v>
      </c>
      <c r="H7" s="87">
        <f t="shared" ref="H7:H10" si="1">F7/D7*100</f>
        <v>80.847552844566948</v>
      </c>
    </row>
    <row r="8" spans="2:8" x14ac:dyDescent="0.25">
      <c r="B8" s="29" t="s">
        <v>115</v>
      </c>
      <c r="C8" s="81">
        <v>95852.7</v>
      </c>
      <c r="D8" s="80">
        <v>159723.60999999999</v>
      </c>
      <c r="E8" s="88"/>
      <c r="F8" s="81">
        <v>129132.63</v>
      </c>
      <c r="G8" s="87">
        <f t="shared" si="0"/>
        <v>134.71986704599871</v>
      </c>
      <c r="H8" s="87">
        <f t="shared" si="1"/>
        <v>80.847552844566948</v>
      </c>
    </row>
    <row r="9" spans="2:8" x14ac:dyDescent="0.25">
      <c r="B9" s="55" t="s">
        <v>116</v>
      </c>
      <c r="C9" s="82">
        <f>C10</f>
        <v>223656.29</v>
      </c>
      <c r="D9" s="80">
        <f>D10</f>
        <v>372688.43</v>
      </c>
      <c r="E9" s="88"/>
      <c r="F9" s="82">
        <f>F10</f>
        <v>301309.48</v>
      </c>
      <c r="G9" s="87">
        <f t="shared" si="0"/>
        <v>134.7198775406674</v>
      </c>
      <c r="H9" s="87">
        <f t="shared" si="1"/>
        <v>80.847554081568887</v>
      </c>
    </row>
    <row r="10" spans="2:8" ht="25.5" x14ac:dyDescent="0.25">
      <c r="B10" s="29" t="s">
        <v>117</v>
      </c>
      <c r="C10" s="82">
        <v>223656.29</v>
      </c>
      <c r="D10" s="80">
        <v>372688.43</v>
      </c>
      <c r="E10" s="88"/>
      <c r="F10" s="82">
        <v>301309.48</v>
      </c>
      <c r="G10" s="87">
        <f t="shared" si="0"/>
        <v>134.7198775406674</v>
      </c>
      <c r="H10" s="87">
        <f t="shared" si="1"/>
        <v>80.847554081568887</v>
      </c>
    </row>
    <row r="14" spans="2:8" x14ac:dyDescent="0.25">
      <c r="D14" s="56"/>
    </row>
  </sheetData>
  <mergeCells count="1">
    <mergeCell ref="B2:H2"/>
  </mergeCells>
  <pageMargins left="0.7" right="0.7" top="0.75" bottom="0.75" header="0.3" footer="0.3"/>
  <pageSetup paperSize="9" scale="74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L16"/>
  <sheetViews>
    <sheetView zoomScaleNormal="100" workbookViewId="0">
      <selection activeCell="J9" sqref="J9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8.42578125" customWidth="1"/>
    <col min="5" max="5" width="5.42578125" bestFit="1" customWidth="1"/>
    <col min="6" max="10" width="25.28515625" customWidth="1"/>
    <col min="11" max="12" width="15.7109375" customWidth="1"/>
  </cols>
  <sheetData>
    <row r="1" spans="2:12" ht="18" customHeight="1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2:12" ht="18" customHeight="1" x14ac:dyDescent="0.25">
      <c r="B2" s="165" t="s">
        <v>63</v>
      </c>
      <c r="C2" s="165"/>
      <c r="D2" s="165"/>
      <c r="E2" s="165"/>
      <c r="F2" s="165"/>
      <c r="G2" s="165"/>
      <c r="H2" s="165"/>
      <c r="I2" s="165"/>
      <c r="J2" s="165"/>
      <c r="K2" s="165"/>
      <c r="L2" s="165"/>
    </row>
    <row r="3" spans="2:12" ht="15.75" customHeight="1" x14ac:dyDescent="0.25">
      <c r="B3" s="165" t="s">
        <v>39</v>
      </c>
      <c r="C3" s="165"/>
      <c r="D3" s="165"/>
      <c r="E3" s="165"/>
      <c r="F3" s="165"/>
      <c r="G3" s="165"/>
      <c r="H3" s="165"/>
      <c r="I3" s="165"/>
      <c r="J3" s="165"/>
      <c r="K3" s="165"/>
      <c r="L3" s="165"/>
    </row>
    <row r="4" spans="2:12" ht="18" x14ac:dyDescent="0.25">
      <c r="B4" s="2"/>
      <c r="C4" s="2"/>
      <c r="D4" s="2"/>
      <c r="E4" s="2"/>
      <c r="F4" s="2"/>
      <c r="G4" s="2"/>
      <c r="H4" s="2"/>
      <c r="I4" s="2"/>
      <c r="J4" s="3"/>
      <c r="K4" s="3"/>
      <c r="L4" s="3"/>
    </row>
    <row r="5" spans="2:12" ht="25.5" customHeight="1" x14ac:dyDescent="0.25">
      <c r="B5" s="171" t="s">
        <v>7</v>
      </c>
      <c r="C5" s="172"/>
      <c r="D5" s="172"/>
      <c r="E5" s="172"/>
      <c r="F5" s="173"/>
      <c r="G5" s="34" t="s">
        <v>168</v>
      </c>
      <c r="H5" s="34" t="s">
        <v>162</v>
      </c>
      <c r="I5" s="36" t="s">
        <v>66</v>
      </c>
      <c r="J5" s="34" t="s">
        <v>169</v>
      </c>
      <c r="K5" s="36" t="s">
        <v>17</v>
      </c>
      <c r="L5" s="36" t="s">
        <v>48</v>
      </c>
    </row>
    <row r="6" spans="2:12" x14ac:dyDescent="0.25">
      <c r="B6" s="171">
        <v>1</v>
      </c>
      <c r="C6" s="172"/>
      <c r="D6" s="172"/>
      <c r="E6" s="172"/>
      <c r="F6" s="173"/>
      <c r="G6" s="36">
        <v>2</v>
      </c>
      <c r="H6" s="36">
        <v>3</v>
      </c>
      <c r="I6" s="36">
        <v>4</v>
      </c>
      <c r="J6" s="36">
        <v>5</v>
      </c>
      <c r="K6" s="36" t="s">
        <v>19</v>
      </c>
      <c r="L6" s="36" t="s">
        <v>149</v>
      </c>
    </row>
    <row r="7" spans="2:12" ht="25.5" x14ac:dyDescent="0.25">
      <c r="B7" s="6">
        <v>8</v>
      </c>
      <c r="C7" s="6"/>
      <c r="D7" s="6"/>
      <c r="E7" s="6"/>
      <c r="F7" s="6" t="s">
        <v>9</v>
      </c>
      <c r="G7" s="4">
        <v>0</v>
      </c>
      <c r="H7" s="4">
        <v>0</v>
      </c>
      <c r="I7" s="4"/>
      <c r="J7" s="27">
        <v>0</v>
      </c>
      <c r="K7" s="27"/>
      <c r="L7" s="27"/>
    </row>
    <row r="8" spans="2:12" x14ac:dyDescent="0.25">
      <c r="B8" s="6"/>
      <c r="C8" s="10">
        <v>84</v>
      </c>
      <c r="D8" s="10"/>
      <c r="E8" s="10"/>
      <c r="F8" s="10" t="s">
        <v>14</v>
      </c>
      <c r="G8" s="4"/>
      <c r="H8" s="4"/>
      <c r="I8" s="4"/>
      <c r="J8" s="27"/>
      <c r="K8" s="27"/>
      <c r="L8" s="27"/>
    </row>
    <row r="9" spans="2:12" ht="51" x14ac:dyDescent="0.25">
      <c r="B9" s="7"/>
      <c r="C9" s="7"/>
      <c r="D9" s="7">
        <v>841</v>
      </c>
      <c r="E9" s="7"/>
      <c r="F9" s="28" t="s">
        <v>40</v>
      </c>
      <c r="G9" s="4"/>
      <c r="H9" s="4"/>
      <c r="I9" s="4"/>
      <c r="J9" s="27"/>
      <c r="K9" s="27"/>
      <c r="L9" s="27"/>
    </row>
    <row r="10" spans="2:12" ht="25.5" x14ac:dyDescent="0.25">
      <c r="B10" s="7"/>
      <c r="C10" s="7"/>
      <c r="D10" s="7"/>
      <c r="E10" s="7">
        <v>8413</v>
      </c>
      <c r="F10" s="28" t="s">
        <v>41</v>
      </c>
      <c r="G10" s="4"/>
      <c r="H10" s="4"/>
      <c r="I10" s="4"/>
      <c r="J10" s="27"/>
      <c r="K10" s="27"/>
      <c r="L10" s="27"/>
    </row>
    <row r="11" spans="2:12" x14ac:dyDescent="0.25">
      <c r="B11" s="7"/>
      <c r="C11" s="7"/>
      <c r="D11" s="7"/>
      <c r="E11" s="8" t="s">
        <v>24</v>
      </c>
      <c r="F11" s="12"/>
      <c r="G11" s="4"/>
      <c r="H11" s="4"/>
      <c r="I11" s="4"/>
      <c r="J11" s="27"/>
      <c r="K11" s="27"/>
      <c r="L11" s="27"/>
    </row>
    <row r="12" spans="2:12" ht="25.5" x14ac:dyDescent="0.25">
      <c r="B12" s="9">
        <v>5</v>
      </c>
      <c r="C12" s="9"/>
      <c r="D12" s="9"/>
      <c r="E12" s="9"/>
      <c r="F12" s="20" t="s">
        <v>10</v>
      </c>
      <c r="G12" s="4">
        <v>0</v>
      </c>
      <c r="H12" s="4">
        <v>0</v>
      </c>
      <c r="I12" s="4"/>
      <c r="J12" s="27">
        <v>0</v>
      </c>
      <c r="K12" s="27"/>
      <c r="L12" s="27"/>
    </row>
    <row r="13" spans="2:12" ht="25.5" x14ac:dyDescent="0.25">
      <c r="B13" s="10"/>
      <c r="C13" s="10">
        <v>54</v>
      </c>
      <c r="D13" s="10"/>
      <c r="E13" s="10"/>
      <c r="F13" s="21" t="s">
        <v>15</v>
      </c>
      <c r="G13" s="4"/>
      <c r="H13" s="4"/>
      <c r="I13" s="5"/>
      <c r="J13" s="27"/>
      <c r="K13" s="27"/>
      <c r="L13" s="27"/>
    </row>
    <row r="14" spans="2:12" ht="63.75" x14ac:dyDescent="0.25">
      <c r="B14" s="10"/>
      <c r="C14" s="10"/>
      <c r="D14" s="10">
        <v>541</v>
      </c>
      <c r="E14" s="28"/>
      <c r="F14" s="28" t="s">
        <v>42</v>
      </c>
      <c r="G14" s="4"/>
      <c r="H14" s="4"/>
      <c r="I14" s="5"/>
      <c r="J14" s="27"/>
      <c r="K14" s="27"/>
      <c r="L14" s="27"/>
    </row>
    <row r="15" spans="2:12" ht="38.25" x14ac:dyDescent="0.25">
      <c r="B15" s="10"/>
      <c r="C15" s="10"/>
      <c r="D15" s="10"/>
      <c r="E15" s="28">
        <v>5413</v>
      </c>
      <c r="F15" s="28" t="s">
        <v>43</v>
      </c>
      <c r="G15" s="4"/>
      <c r="H15" s="4"/>
      <c r="I15" s="5"/>
      <c r="J15" s="27"/>
      <c r="K15" s="27"/>
      <c r="L15" s="27"/>
    </row>
    <row r="16" spans="2:12" x14ac:dyDescent="0.25">
      <c r="B16" s="11" t="s">
        <v>16</v>
      </c>
      <c r="C16" s="9"/>
      <c r="D16" s="9"/>
      <c r="E16" s="9"/>
      <c r="F16" s="20" t="s">
        <v>24</v>
      </c>
      <c r="G16" s="4"/>
      <c r="H16" s="4"/>
      <c r="I16" s="4"/>
      <c r="J16" s="27"/>
      <c r="K16" s="27"/>
      <c r="L16" s="27"/>
    </row>
  </sheetData>
  <mergeCells count="4">
    <mergeCell ref="B5:F5"/>
    <mergeCell ref="B2:L2"/>
    <mergeCell ref="B3:L3"/>
    <mergeCell ref="B6:F6"/>
  </mergeCells>
  <pageMargins left="0.7" right="0.7" top="0.75" bottom="0.75" header="0.3" footer="0.3"/>
  <pageSetup paperSize="9" scale="68" fitToHeight="0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H22"/>
  <sheetViews>
    <sheetView topLeftCell="B1" workbookViewId="0">
      <selection activeCell="F5" sqref="F5"/>
    </sheetView>
  </sheetViews>
  <sheetFormatPr defaultRowHeight="15" x14ac:dyDescent="0.25"/>
  <cols>
    <col min="2" max="2" width="37.7109375" customWidth="1"/>
    <col min="3" max="6" width="25.28515625" customWidth="1"/>
    <col min="7" max="8" width="15.7109375" customWidth="1"/>
  </cols>
  <sheetData>
    <row r="1" spans="2:8" ht="18" x14ac:dyDescent="0.25">
      <c r="B1" s="2"/>
      <c r="C1" s="2"/>
      <c r="D1" s="2"/>
      <c r="E1" s="2"/>
      <c r="F1" s="3"/>
      <c r="G1" s="3"/>
      <c r="H1" s="3"/>
    </row>
    <row r="2" spans="2:8" ht="15.75" customHeight="1" x14ac:dyDescent="0.25">
      <c r="B2" s="165" t="s">
        <v>44</v>
      </c>
      <c r="C2" s="165"/>
      <c r="D2" s="165"/>
      <c r="E2" s="165"/>
      <c r="F2" s="165"/>
      <c r="G2" s="165"/>
      <c r="H2" s="165"/>
    </row>
    <row r="3" spans="2:8" ht="18" x14ac:dyDescent="0.25">
      <c r="B3" s="2"/>
      <c r="C3" s="2"/>
      <c r="D3" s="2"/>
      <c r="E3" s="2"/>
      <c r="F3" s="3"/>
      <c r="G3" s="3"/>
      <c r="H3" s="3"/>
    </row>
    <row r="4" spans="2:8" ht="25.5" x14ac:dyDescent="0.25">
      <c r="B4" s="34" t="s">
        <v>7</v>
      </c>
      <c r="C4" s="34" t="s">
        <v>168</v>
      </c>
      <c r="D4" s="34" t="s">
        <v>162</v>
      </c>
      <c r="E4" s="34" t="s">
        <v>66</v>
      </c>
      <c r="F4" s="34" t="s">
        <v>169</v>
      </c>
      <c r="G4" s="34" t="s">
        <v>17</v>
      </c>
      <c r="H4" s="34" t="s">
        <v>48</v>
      </c>
    </row>
    <row r="5" spans="2:8" x14ac:dyDescent="0.25">
      <c r="B5" s="34">
        <v>1</v>
      </c>
      <c r="C5" s="34">
        <v>2</v>
      </c>
      <c r="D5" s="34">
        <v>3</v>
      </c>
      <c r="E5" s="34">
        <v>4</v>
      </c>
      <c r="F5" s="34">
        <v>5</v>
      </c>
      <c r="G5" s="34" t="s">
        <v>19</v>
      </c>
      <c r="H5" s="34" t="s">
        <v>149</v>
      </c>
    </row>
    <row r="6" spans="2:8" x14ac:dyDescent="0.25">
      <c r="B6" s="6" t="s">
        <v>45</v>
      </c>
      <c r="C6" s="4">
        <v>0</v>
      </c>
      <c r="D6" s="4">
        <v>0</v>
      </c>
      <c r="E6" s="5"/>
      <c r="F6" s="27">
        <v>0</v>
      </c>
      <c r="G6" s="27"/>
      <c r="H6" s="27"/>
    </row>
    <row r="7" spans="2:8" x14ac:dyDescent="0.25">
      <c r="B7" s="6" t="s">
        <v>35</v>
      </c>
      <c r="C7" s="4"/>
      <c r="D7" s="4"/>
      <c r="E7" s="4"/>
      <c r="F7" s="27"/>
      <c r="G7" s="27"/>
      <c r="H7" s="27"/>
    </row>
    <row r="8" spans="2:8" x14ac:dyDescent="0.25">
      <c r="B8" s="31" t="s">
        <v>34</v>
      </c>
      <c r="C8" s="4"/>
      <c r="D8" s="4"/>
      <c r="E8" s="4"/>
      <c r="F8" s="27"/>
      <c r="G8" s="27"/>
      <c r="H8" s="27"/>
    </row>
    <row r="9" spans="2:8" x14ac:dyDescent="0.25">
      <c r="B9" s="6" t="s">
        <v>30</v>
      </c>
      <c r="C9" s="4"/>
      <c r="D9" s="4"/>
      <c r="E9" s="5"/>
      <c r="F9" s="27"/>
      <c r="G9" s="27"/>
      <c r="H9" s="27"/>
    </row>
    <row r="10" spans="2:8" x14ac:dyDescent="0.25">
      <c r="B10" s="29" t="s">
        <v>29</v>
      </c>
      <c r="C10" s="4"/>
      <c r="D10" s="4"/>
      <c r="E10" s="5"/>
      <c r="F10" s="27"/>
      <c r="G10" s="27"/>
      <c r="H10" s="27"/>
    </row>
    <row r="11" spans="2:8" x14ac:dyDescent="0.25">
      <c r="B11" s="10" t="s">
        <v>16</v>
      </c>
      <c r="C11" s="4"/>
      <c r="D11" s="4"/>
      <c r="E11" s="5"/>
      <c r="F11" s="27"/>
      <c r="G11" s="27"/>
      <c r="H11" s="27"/>
    </row>
    <row r="12" spans="2:8" x14ac:dyDescent="0.25">
      <c r="B12" s="29"/>
      <c r="C12" s="4"/>
      <c r="D12" s="4"/>
      <c r="E12" s="5"/>
      <c r="F12" s="27"/>
      <c r="G12" s="27"/>
      <c r="H12" s="27"/>
    </row>
    <row r="13" spans="2:8" ht="15.75" customHeight="1" x14ac:dyDescent="0.25">
      <c r="B13" s="6" t="s">
        <v>46</v>
      </c>
      <c r="C13" s="4">
        <v>0</v>
      </c>
      <c r="D13" s="4">
        <v>0</v>
      </c>
      <c r="E13" s="5"/>
      <c r="F13" s="27">
        <v>0</v>
      </c>
      <c r="G13" s="27"/>
      <c r="H13" s="27"/>
    </row>
    <row r="14" spans="2:8" ht="15.75" customHeight="1" x14ac:dyDescent="0.25">
      <c r="B14" s="6" t="s">
        <v>35</v>
      </c>
      <c r="C14" s="4"/>
      <c r="D14" s="4"/>
      <c r="E14" s="4"/>
      <c r="F14" s="27"/>
      <c r="G14" s="27"/>
      <c r="H14" s="27"/>
    </row>
    <row r="15" spans="2:8" x14ac:dyDescent="0.25">
      <c r="B15" s="31" t="s">
        <v>34</v>
      </c>
      <c r="C15" s="4"/>
      <c r="D15" s="4"/>
      <c r="E15" s="4"/>
      <c r="F15" s="27"/>
      <c r="G15" s="27"/>
      <c r="H15" s="27"/>
    </row>
    <row r="16" spans="2:8" x14ac:dyDescent="0.25">
      <c r="B16" s="30" t="s">
        <v>33</v>
      </c>
      <c r="C16" s="4"/>
      <c r="D16" s="4"/>
      <c r="E16" s="4"/>
      <c r="F16" s="27"/>
      <c r="G16" s="27"/>
      <c r="H16" s="27"/>
    </row>
    <row r="17" spans="2:8" x14ac:dyDescent="0.25">
      <c r="B17" s="30" t="s">
        <v>24</v>
      </c>
      <c r="C17" s="4"/>
      <c r="D17" s="4"/>
      <c r="E17" s="4"/>
      <c r="F17" s="27"/>
      <c r="G17" s="27"/>
      <c r="H17" s="27"/>
    </row>
    <row r="18" spans="2:8" x14ac:dyDescent="0.25">
      <c r="B18" s="6" t="s">
        <v>32</v>
      </c>
      <c r="C18" s="4"/>
      <c r="D18" s="4"/>
      <c r="E18" s="5"/>
      <c r="F18" s="27"/>
      <c r="G18" s="27"/>
      <c r="H18" s="27"/>
    </row>
    <row r="19" spans="2:8" x14ac:dyDescent="0.25">
      <c r="B19" s="29" t="s">
        <v>31</v>
      </c>
      <c r="C19" s="4"/>
      <c r="D19" s="4"/>
      <c r="E19" s="5"/>
      <c r="F19" s="27"/>
      <c r="G19" s="27"/>
      <c r="H19" s="27"/>
    </row>
    <row r="20" spans="2:8" x14ac:dyDescent="0.25">
      <c r="B20" s="6" t="s">
        <v>30</v>
      </c>
      <c r="C20" s="4"/>
      <c r="D20" s="4"/>
      <c r="E20" s="5"/>
      <c r="F20" s="27"/>
      <c r="G20" s="27"/>
      <c r="H20" s="27"/>
    </row>
    <row r="21" spans="2:8" x14ac:dyDescent="0.25">
      <c r="B21" s="29" t="s">
        <v>29</v>
      </c>
      <c r="C21" s="4"/>
      <c r="D21" s="4"/>
      <c r="E21" s="5"/>
      <c r="F21" s="27"/>
      <c r="G21" s="27"/>
      <c r="H21" s="27"/>
    </row>
    <row r="22" spans="2:8" x14ac:dyDescent="0.25">
      <c r="B22" s="10" t="s">
        <v>16</v>
      </c>
      <c r="C22" s="4"/>
      <c r="D22" s="4"/>
      <c r="E22" s="5"/>
      <c r="F22" s="27"/>
      <c r="G22" s="27"/>
      <c r="H22" s="27"/>
    </row>
  </sheetData>
  <mergeCells count="1">
    <mergeCell ref="B2:H2"/>
  </mergeCells>
  <pageMargins left="0.7" right="0.7" top="0.75" bottom="0.75" header="0.3" footer="0.3"/>
  <pageSetup paperSize="9" scale="74" fitToHeight="0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K214"/>
  <sheetViews>
    <sheetView topLeftCell="A133" zoomScaleNormal="100" workbookViewId="0">
      <selection activeCell="I229" sqref="I229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3.28515625" customWidth="1"/>
    <col min="5" max="5" width="65.5703125" customWidth="1"/>
    <col min="6" max="6" width="25.28515625" customWidth="1"/>
    <col min="7" max="7" width="25.28515625" hidden="1" customWidth="1"/>
    <col min="8" max="8" width="25.28515625" customWidth="1"/>
    <col min="9" max="9" width="13.28515625" customWidth="1"/>
  </cols>
  <sheetData>
    <row r="1" spans="2:11" ht="18" x14ac:dyDescent="0.25">
      <c r="B1" s="2"/>
      <c r="C1" s="2"/>
      <c r="D1" s="2"/>
      <c r="E1" s="2"/>
      <c r="F1" s="2"/>
      <c r="G1" s="2"/>
      <c r="H1" s="2"/>
      <c r="I1" s="3"/>
    </row>
    <row r="2" spans="2:11" ht="18" customHeight="1" x14ac:dyDescent="0.25">
      <c r="B2" s="165" t="s">
        <v>11</v>
      </c>
      <c r="C2" s="166"/>
      <c r="D2" s="166"/>
      <c r="E2" s="166"/>
      <c r="F2" s="166"/>
      <c r="G2" s="166"/>
      <c r="H2" s="166"/>
      <c r="I2" s="166"/>
    </row>
    <row r="3" spans="2:11" ht="18" x14ac:dyDescent="0.25">
      <c r="B3" s="2"/>
      <c r="C3" s="2"/>
      <c r="D3" s="2"/>
      <c r="E3" s="2"/>
      <c r="F3" s="2"/>
      <c r="G3" s="2"/>
      <c r="H3" s="2"/>
      <c r="I3" s="3"/>
    </row>
    <row r="4" spans="2:11" ht="15.75" x14ac:dyDescent="0.25">
      <c r="B4" s="170" t="s">
        <v>64</v>
      </c>
      <c r="C4" s="170"/>
      <c r="D4" s="170"/>
      <c r="E4" s="170"/>
      <c r="F4" s="170"/>
      <c r="G4" s="170"/>
      <c r="H4" s="170"/>
      <c r="I4" s="170"/>
    </row>
    <row r="5" spans="2:11" ht="18" x14ac:dyDescent="0.25">
      <c r="B5" s="2"/>
      <c r="C5" s="2"/>
      <c r="D5" s="2"/>
      <c r="E5" s="2"/>
      <c r="F5" s="2"/>
      <c r="G5" s="2"/>
      <c r="H5" s="2"/>
      <c r="I5" s="3"/>
    </row>
    <row r="6" spans="2:11" ht="25.5" x14ac:dyDescent="0.25">
      <c r="B6" s="171" t="s">
        <v>7</v>
      </c>
      <c r="C6" s="172"/>
      <c r="D6" s="172"/>
      <c r="E6" s="173"/>
      <c r="F6" s="34" t="s">
        <v>162</v>
      </c>
      <c r="G6" s="34" t="s">
        <v>66</v>
      </c>
      <c r="H6" s="34" t="s">
        <v>163</v>
      </c>
      <c r="I6" s="34" t="s">
        <v>48</v>
      </c>
    </row>
    <row r="7" spans="2:11" s="26" customFormat="1" ht="15.75" customHeight="1" x14ac:dyDescent="0.2">
      <c r="B7" s="174">
        <v>1</v>
      </c>
      <c r="C7" s="175"/>
      <c r="D7" s="175"/>
      <c r="E7" s="176"/>
      <c r="F7" s="35">
        <v>2</v>
      </c>
      <c r="G7" s="35">
        <v>3</v>
      </c>
      <c r="H7" s="35">
        <v>4</v>
      </c>
      <c r="I7" s="35" t="s">
        <v>150</v>
      </c>
    </row>
    <row r="8" spans="2:11" s="26" customFormat="1" ht="27.75" customHeight="1" x14ac:dyDescent="0.2">
      <c r="B8" s="145" t="s">
        <v>186</v>
      </c>
      <c r="C8" s="146"/>
      <c r="D8" s="146"/>
      <c r="E8" s="133" t="s">
        <v>187</v>
      </c>
      <c r="F8" s="134">
        <v>532412.04</v>
      </c>
      <c r="G8" s="135"/>
      <c r="H8" s="134">
        <v>430442.11</v>
      </c>
      <c r="I8" s="137">
        <f t="shared" ref="I8:I9" si="0">H8/F8*100</f>
        <v>80.847553710468304</v>
      </c>
    </row>
    <row r="9" spans="2:11" s="26" customFormat="1" ht="24.75" customHeight="1" x14ac:dyDescent="0.2">
      <c r="B9" s="147" t="s">
        <v>188</v>
      </c>
      <c r="C9" s="148"/>
      <c r="D9" s="148"/>
      <c r="E9" s="113" t="s">
        <v>187</v>
      </c>
      <c r="F9" s="128">
        <v>532412.04</v>
      </c>
      <c r="G9" s="129"/>
      <c r="H9" s="128">
        <v>430442.11</v>
      </c>
      <c r="I9" s="137">
        <f t="shared" si="0"/>
        <v>80.847553710468304</v>
      </c>
    </row>
    <row r="10" spans="2:11" s="38" customFormat="1" ht="30" customHeight="1" x14ac:dyDescent="0.25">
      <c r="B10" s="177">
        <v>32963</v>
      </c>
      <c r="C10" s="178"/>
      <c r="D10" s="179"/>
      <c r="E10" s="104" t="s">
        <v>124</v>
      </c>
      <c r="F10" s="136">
        <f>F11</f>
        <v>532412.04</v>
      </c>
      <c r="G10" s="99"/>
      <c r="H10" s="136">
        <f>H11</f>
        <v>430442.11</v>
      </c>
      <c r="I10" s="137">
        <f>H10/F10*100</f>
        <v>80.847553710468304</v>
      </c>
      <c r="K10" s="67"/>
    </row>
    <row r="11" spans="2:11" s="38" customFormat="1" ht="30" x14ac:dyDescent="0.25">
      <c r="B11" s="177" t="s">
        <v>158</v>
      </c>
      <c r="C11" s="178"/>
      <c r="D11" s="179"/>
      <c r="E11" s="104" t="s">
        <v>159</v>
      </c>
      <c r="F11" s="136">
        <f>F12</f>
        <v>532412.04</v>
      </c>
      <c r="G11" s="99"/>
      <c r="H11" s="136">
        <f>H12</f>
        <v>430442.11</v>
      </c>
      <c r="I11" s="137">
        <f t="shared" ref="I11:I136" si="1">H11/F11*100</f>
        <v>80.847553710468304</v>
      </c>
      <c r="J11" s="67"/>
    </row>
    <row r="12" spans="2:11" s="38" customFormat="1" ht="30" customHeight="1" x14ac:dyDescent="0.25">
      <c r="B12" s="167">
        <v>4000</v>
      </c>
      <c r="C12" s="168"/>
      <c r="D12" s="169"/>
      <c r="E12" s="116" t="s">
        <v>157</v>
      </c>
      <c r="F12" s="130">
        <f>AVERAGE(F13+F14+F15+F16+F17+F18)</f>
        <v>532412.04</v>
      </c>
      <c r="G12" s="131"/>
      <c r="H12" s="130">
        <f>AVERAGE(H13+H14+H15+H16+H17+H18)</f>
        <v>430442.11</v>
      </c>
      <c r="I12" s="132">
        <f t="shared" si="1"/>
        <v>80.847553710468304</v>
      </c>
    </row>
    <row r="13" spans="2:11" s="38" customFormat="1" ht="30" customHeight="1" x14ac:dyDescent="0.25">
      <c r="B13" s="149" t="s">
        <v>126</v>
      </c>
      <c r="C13" s="150"/>
      <c r="D13" s="151"/>
      <c r="E13" s="59" t="s">
        <v>127</v>
      </c>
      <c r="F13" s="117">
        <f>AVERAGE(F20+F96+F117+F132+F162+F190)</f>
        <v>227023</v>
      </c>
      <c r="G13" s="90"/>
      <c r="H13" s="117">
        <f>AVERAGE(H20+H96+H117+H132+H162+H190)</f>
        <v>205794.6</v>
      </c>
      <c r="I13" s="118">
        <f t="shared" ref="I13:I18" si="2">H13/F13*100</f>
        <v>90.649229373235315</v>
      </c>
    </row>
    <row r="14" spans="2:11" s="38" customFormat="1" ht="30" customHeight="1" x14ac:dyDescent="0.25">
      <c r="B14" s="149" t="s">
        <v>131</v>
      </c>
      <c r="C14" s="150"/>
      <c r="D14" s="151"/>
      <c r="E14" s="59" t="s">
        <v>132</v>
      </c>
      <c r="F14" s="117">
        <f>SUM(F36+F101+F138+F167+F201)</f>
        <v>143696</v>
      </c>
      <c r="G14" s="90"/>
      <c r="H14" s="117">
        <f>SUM(H36+H101+H138+H167+H201)</f>
        <v>114016.28</v>
      </c>
      <c r="I14" s="118">
        <f t="shared" si="2"/>
        <v>79.345479345284488</v>
      </c>
    </row>
    <row r="15" spans="2:11" s="38" customFormat="1" ht="30" customHeight="1" x14ac:dyDescent="0.25">
      <c r="B15" s="149" t="s">
        <v>137</v>
      </c>
      <c r="C15" s="150"/>
      <c r="D15" s="151"/>
      <c r="E15" s="59" t="s">
        <v>138</v>
      </c>
      <c r="F15" s="117">
        <f>SUM(F72+F109+F174)</f>
        <v>78541</v>
      </c>
      <c r="G15" s="90"/>
      <c r="H15" s="117">
        <f>SUM(H72+H109+H174)</f>
        <v>37638.61</v>
      </c>
      <c r="I15" s="118">
        <f t="shared" si="2"/>
        <v>47.922244432843989</v>
      </c>
    </row>
    <row r="16" spans="2:11" s="38" customFormat="1" ht="30" customHeight="1" x14ac:dyDescent="0.25">
      <c r="B16" s="149" t="s">
        <v>140</v>
      </c>
      <c r="C16" s="152"/>
      <c r="D16" s="153"/>
      <c r="E16" s="59" t="s">
        <v>139</v>
      </c>
      <c r="F16" s="117">
        <f>SUM(F87+F148+F206)</f>
        <v>73710.040000000008</v>
      </c>
      <c r="G16" s="90"/>
      <c r="H16" s="117">
        <f>SUM(H87+H148+H206)</f>
        <v>66169.259999999995</v>
      </c>
      <c r="I16" s="118">
        <f t="shared" si="2"/>
        <v>89.769670454662602</v>
      </c>
    </row>
    <row r="17" spans="2:9" s="38" customFormat="1" ht="30" customHeight="1" x14ac:dyDescent="0.25">
      <c r="B17" s="149" t="s">
        <v>156</v>
      </c>
      <c r="C17" s="150"/>
      <c r="D17" s="151"/>
      <c r="E17" s="59" t="s">
        <v>153</v>
      </c>
      <c r="F17" s="117">
        <v>0</v>
      </c>
      <c r="G17" s="90"/>
      <c r="H17" s="117">
        <v>0</v>
      </c>
      <c r="I17" s="118">
        <v>0</v>
      </c>
    </row>
    <row r="18" spans="2:9" s="38" customFormat="1" ht="30" customHeight="1" x14ac:dyDescent="0.25">
      <c r="B18" s="149" t="s">
        <v>142</v>
      </c>
      <c r="C18" s="150"/>
      <c r="D18" s="151"/>
      <c r="E18" s="59" t="s">
        <v>143</v>
      </c>
      <c r="F18" s="117">
        <f>SUM(F154+F179)</f>
        <v>9442</v>
      </c>
      <c r="G18" s="90"/>
      <c r="H18" s="117">
        <f>SUM(H154+H179)</f>
        <v>6823.36</v>
      </c>
      <c r="I18" s="118">
        <f t="shared" si="2"/>
        <v>72.266045329379367</v>
      </c>
    </row>
    <row r="19" spans="2:9" s="38" customFormat="1" ht="38.25" customHeight="1" x14ac:dyDescent="0.25">
      <c r="B19" s="154" t="s">
        <v>172</v>
      </c>
      <c r="C19" s="155"/>
      <c r="D19" s="156"/>
      <c r="E19" s="122" t="s">
        <v>125</v>
      </c>
      <c r="F19" s="123">
        <f>SUM(F20+F36+F72+F87)</f>
        <v>419234.04</v>
      </c>
      <c r="G19" s="124"/>
      <c r="H19" s="123">
        <f>SUM(H20+H36+H72+H87)</f>
        <v>340122.01000000007</v>
      </c>
      <c r="I19" s="125">
        <f t="shared" si="1"/>
        <v>81.129387775859058</v>
      </c>
    </row>
    <row r="20" spans="2:9" s="38" customFormat="1" ht="30" customHeight="1" x14ac:dyDescent="0.25">
      <c r="B20" s="157" t="s">
        <v>126</v>
      </c>
      <c r="C20" s="158"/>
      <c r="D20" s="159"/>
      <c r="E20" s="105" t="s">
        <v>127</v>
      </c>
      <c r="F20" s="119">
        <v>210215</v>
      </c>
      <c r="G20" s="120"/>
      <c r="H20" s="119">
        <v>188999.82</v>
      </c>
      <c r="I20" s="121">
        <f t="shared" si="1"/>
        <v>89.907865756487411</v>
      </c>
    </row>
    <row r="21" spans="2:9" s="38" customFormat="1" ht="30" customHeight="1" x14ac:dyDescent="0.25">
      <c r="B21" s="142">
        <v>3</v>
      </c>
      <c r="C21" s="143"/>
      <c r="D21" s="144"/>
      <c r="E21" s="59" t="s">
        <v>173</v>
      </c>
      <c r="F21" s="98">
        <f>AVERAGE(F22+F29)</f>
        <v>210215</v>
      </c>
      <c r="G21" s="99"/>
      <c r="H21" s="98">
        <f>AVERAGE(H22+H29)</f>
        <v>188999.82</v>
      </c>
      <c r="I21" s="100">
        <f t="shared" si="1"/>
        <v>89.907865756487411</v>
      </c>
    </row>
    <row r="22" spans="2:9" s="38" customFormat="1" ht="30" customHeight="1" x14ac:dyDescent="0.25">
      <c r="B22" s="142">
        <v>31</v>
      </c>
      <c r="C22" s="143"/>
      <c r="D22" s="144"/>
      <c r="E22" s="59" t="s">
        <v>4</v>
      </c>
      <c r="F22" s="98">
        <f>AVERAGE(F23+F25+F27)</f>
        <v>188400</v>
      </c>
      <c r="G22" s="99"/>
      <c r="H22" s="98">
        <f>AVERAGE(H23+H25+H27)</f>
        <v>170131.21</v>
      </c>
      <c r="I22" s="100">
        <f t="shared" si="1"/>
        <v>90.303190021231416</v>
      </c>
    </row>
    <row r="23" spans="2:9" s="38" customFormat="1" ht="30" customHeight="1" x14ac:dyDescent="0.25">
      <c r="B23" s="70">
        <v>311</v>
      </c>
      <c r="C23" s="71"/>
      <c r="D23" s="58"/>
      <c r="E23" s="59" t="s">
        <v>25</v>
      </c>
      <c r="F23" s="98">
        <v>153000</v>
      </c>
      <c r="G23" s="99"/>
      <c r="H23" s="101">
        <v>138382.29999999999</v>
      </c>
      <c r="I23" s="100">
        <f t="shared" si="1"/>
        <v>90.445947712418302</v>
      </c>
    </row>
    <row r="24" spans="2:9" s="38" customFormat="1" ht="30" customHeight="1" x14ac:dyDescent="0.25">
      <c r="B24" s="139">
        <v>3111</v>
      </c>
      <c r="C24" s="140"/>
      <c r="D24" s="141"/>
      <c r="E24" s="57" t="s">
        <v>189</v>
      </c>
      <c r="F24" s="89">
        <v>153000</v>
      </c>
      <c r="G24" s="90"/>
      <c r="H24" s="89">
        <v>138382.29999999999</v>
      </c>
      <c r="I24" s="91">
        <f t="shared" si="1"/>
        <v>90.445947712418302</v>
      </c>
    </row>
    <row r="25" spans="2:9" s="38" customFormat="1" ht="30" customHeight="1" x14ac:dyDescent="0.25">
      <c r="B25" s="93">
        <v>312</v>
      </c>
      <c r="C25" s="94"/>
      <c r="D25" s="95"/>
      <c r="E25" s="96" t="s">
        <v>83</v>
      </c>
      <c r="F25" s="98">
        <v>10500</v>
      </c>
      <c r="G25" s="99"/>
      <c r="H25" s="98">
        <v>8900</v>
      </c>
      <c r="I25" s="100">
        <f t="shared" si="1"/>
        <v>84.761904761904759</v>
      </c>
    </row>
    <row r="26" spans="2:9" s="38" customFormat="1" ht="30" customHeight="1" x14ac:dyDescent="0.25">
      <c r="B26" s="139">
        <v>3121</v>
      </c>
      <c r="C26" s="140"/>
      <c r="D26" s="141"/>
      <c r="E26" s="57" t="s">
        <v>83</v>
      </c>
      <c r="F26" s="89">
        <v>10500</v>
      </c>
      <c r="G26" s="90"/>
      <c r="H26" s="89">
        <v>8900</v>
      </c>
      <c r="I26" s="91">
        <f t="shared" si="1"/>
        <v>84.761904761904759</v>
      </c>
    </row>
    <row r="27" spans="2:9" s="38" customFormat="1" ht="30" customHeight="1" x14ac:dyDescent="0.25">
      <c r="B27" s="93">
        <v>313</v>
      </c>
      <c r="C27" s="94"/>
      <c r="D27" s="95"/>
      <c r="E27" s="96" t="s">
        <v>174</v>
      </c>
      <c r="F27" s="98">
        <v>24900</v>
      </c>
      <c r="G27" s="99"/>
      <c r="H27" s="98">
        <v>22848.91</v>
      </c>
      <c r="I27" s="91">
        <f t="shared" si="1"/>
        <v>91.762690763052206</v>
      </c>
    </row>
    <row r="28" spans="2:9" s="38" customFormat="1" ht="30" customHeight="1" x14ac:dyDescent="0.25">
      <c r="B28" s="139">
        <v>3132</v>
      </c>
      <c r="C28" s="140"/>
      <c r="D28" s="141"/>
      <c r="E28" s="57" t="s">
        <v>190</v>
      </c>
      <c r="F28" s="89">
        <v>24900</v>
      </c>
      <c r="G28" s="90"/>
      <c r="H28" s="89">
        <v>22848.91</v>
      </c>
      <c r="I28" s="91">
        <f t="shared" si="1"/>
        <v>91.762690763052206</v>
      </c>
    </row>
    <row r="29" spans="2:9" s="38" customFormat="1" ht="30" customHeight="1" x14ac:dyDescent="0.25">
      <c r="B29" s="93">
        <v>32</v>
      </c>
      <c r="C29" s="94"/>
      <c r="D29" s="95"/>
      <c r="E29" s="97" t="s">
        <v>175</v>
      </c>
      <c r="F29" s="98">
        <f>AVERAGE(F30+F33)</f>
        <v>21815</v>
      </c>
      <c r="G29" s="99"/>
      <c r="H29" s="98">
        <f>AVERAGE(H30+H33)</f>
        <v>18868.61</v>
      </c>
      <c r="I29" s="100">
        <f t="shared" si="1"/>
        <v>86.493742837497138</v>
      </c>
    </row>
    <row r="30" spans="2:9" s="38" customFormat="1" ht="30" customHeight="1" x14ac:dyDescent="0.25">
      <c r="B30" s="93">
        <v>322</v>
      </c>
      <c r="C30" s="94"/>
      <c r="D30" s="95"/>
      <c r="E30" s="97" t="s">
        <v>87</v>
      </c>
      <c r="F30" s="98">
        <f>AVERAGE(F31+F32)</f>
        <v>13215</v>
      </c>
      <c r="G30" s="99"/>
      <c r="H30" s="98">
        <f>AVERAGE(H31+H32)</f>
        <v>10776.49</v>
      </c>
      <c r="I30" s="100">
        <f t="shared" si="1"/>
        <v>81.5474082482028</v>
      </c>
    </row>
    <row r="31" spans="2:9" s="38" customFormat="1" ht="30" customHeight="1" x14ac:dyDescent="0.25">
      <c r="B31" s="139">
        <v>3221</v>
      </c>
      <c r="C31" s="140"/>
      <c r="D31" s="141"/>
      <c r="E31" s="37" t="s">
        <v>130</v>
      </c>
      <c r="F31" s="89">
        <v>3215</v>
      </c>
      <c r="G31" s="90"/>
      <c r="H31" s="89">
        <v>3206.08</v>
      </c>
      <c r="I31" s="91">
        <f t="shared" si="1"/>
        <v>99.722550544323482</v>
      </c>
    </row>
    <row r="32" spans="2:9" s="38" customFormat="1" ht="30" customHeight="1" x14ac:dyDescent="0.25">
      <c r="B32" s="139">
        <v>3223</v>
      </c>
      <c r="C32" s="140"/>
      <c r="D32" s="141"/>
      <c r="E32" s="37" t="s">
        <v>191</v>
      </c>
      <c r="F32" s="89">
        <v>10000</v>
      </c>
      <c r="G32" s="90"/>
      <c r="H32" s="89">
        <v>7570.41</v>
      </c>
      <c r="I32" s="91">
        <f t="shared" si="1"/>
        <v>75.704099999999997</v>
      </c>
    </row>
    <row r="33" spans="2:11" s="38" customFormat="1" ht="30" customHeight="1" x14ac:dyDescent="0.25">
      <c r="B33" s="93">
        <v>323</v>
      </c>
      <c r="C33" s="94"/>
      <c r="D33" s="95"/>
      <c r="E33" s="95" t="s">
        <v>100</v>
      </c>
      <c r="F33" s="98">
        <f>AVERAGE(F34+F35)</f>
        <v>8600</v>
      </c>
      <c r="G33" s="99"/>
      <c r="H33" s="98">
        <f>AVERAGE(H34+H35)</f>
        <v>8092.12</v>
      </c>
      <c r="I33" s="100">
        <f t="shared" si="1"/>
        <v>94.094418604651167</v>
      </c>
    </row>
    <row r="34" spans="2:11" s="38" customFormat="1" ht="30" customHeight="1" x14ac:dyDescent="0.25">
      <c r="B34" s="139">
        <v>3234</v>
      </c>
      <c r="C34" s="140"/>
      <c r="D34" s="141"/>
      <c r="E34" s="57" t="s">
        <v>192</v>
      </c>
      <c r="F34" s="89">
        <v>1600</v>
      </c>
      <c r="G34" s="90"/>
      <c r="H34" s="89">
        <v>1092.1199999999999</v>
      </c>
      <c r="I34" s="91">
        <f t="shared" si="1"/>
        <v>68.257499999999993</v>
      </c>
      <c r="J34" s="67"/>
    </row>
    <row r="35" spans="2:11" s="38" customFormat="1" ht="30" customHeight="1" x14ac:dyDescent="0.25">
      <c r="B35" s="139">
        <v>3237</v>
      </c>
      <c r="C35" s="140"/>
      <c r="D35" s="141"/>
      <c r="E35" s="57" t="s">
        <v>93</v>
      </c>
      <c r="F35" s="89">
        <v>7000</v>
      </c>
      <c r="G35" s="90"/>
      <c r="H35" s="89">
        <v>7000</v>
      </c>
      <c r="I35" s="91">
        <f t="shared" si="1"/>
        <v>100</v>
      </c>
    </row>
    <row r="36" spans="2:11" s="38" customFormat="1" ht="30" customHeight="1" x14ac:dyDescent="0.25">
      <c r="B36" s="157" t="s">
        <v>131</v>
      </c>
      <c r="C36" s="158"/>
      <c r="D36" s="159"/>
      <c r="E36" s="105" t="s">
        <v>132</v>
      </c>
      <c r="F36" s="119">
        <v>129564</v>
      </c>
      <c r="G36" s="120"/>
      <c r="H36" s="119">
        <v>107823.22</v>
      </c>
      <c r="I36" s="121">
        <f t="shared" si="1"/>
        <v>83.220045691704485</v>
      </c>
      <c r="K36" s="67"/>
    </row>
    <row r="37" spans="2:11" s="38" customFormat="1" ht="30" customHeight="1" x14ac:dyDescent="0.25">
      <c r="B37" s="142">
        <v>3</v>
      </c>
      <c r="C37" s="143"/>
      <c r="D37" s="144"/>
      <c r="E37" s="59" t="s">
        <v>173</v>
      </c>
      <c r="F37" s="98">
        <f>AVERAGE(F38+F41+F69)</f>
        <v>129564</v>
      </c>
      <c r="G37" s="99"/>
      <c r="H37" s="98">
        <f>AVERAGE(H38+H41+H69)</f>
        <v>107823.22</v>
      </c>
      <c r="I37" s="100">
        <f t="shared" si="1"/>
        <v>83.220045691704485</v>
      </c>
      <c r="K37" s="67"/>
    </row>
    <row r="38" spans="2:11" s="38" customFormat="1" ht="30" customHeight="1" x14ac:dyDescent="0.25">
      <c r="B38" s="142">
        <v>31</v>
      </c>
      <c r="C38" s="143"/>
      <c r="D38" s="144"/>
      <c r="E38" s="59" t="s">
        <v>4</v>
      </c>
      <c r="F38" s="98">
        <v>13000</v>
      </c>
      <c r="G38" s="99"/>
      <c r="H38" s="101">
        <v>13429.81</v>
      </c>
      <c r="I38" s="100">
        <f t="shared" si="1"/>
        <v>103.30623076923075</v>
      </c>
      <c r="K38" s="67"/>
    </row>
    <row r="39" spans="2:11" s="38" customFormat="1" ht="30" customHeight="1" x14ac:dyDescent="0.25">
      <c r="B39" s="93">
        <v>312</v>
      </c>
      <c r="C39" s="94"/>
      <c r="D39" s="95"/>
      <c r="E39" s="96" t="s">
        <v>83</v>
      </c>
      <c r="F39" s="98">
        <v>13000</v>
      </c>
      <c r="G39" s="99"/>
      <c r="H39" s="98">
        <v>13429.81</v>
      </c>
      <c r="I39" s="100">
        <f t="shared" si="1"/>
        <v>103.30623076923075</v>
      </c>
      <c r="K39" s="67"/>
    </row>
    <row r="40" spans="2:11" s="38" customFormat="1" ht="30" customHeight="1" x14ac:dyDescent="0.25">
      <c r="B40" s="139">
        <v>3121</v>
      </c>
      <c r="C40" s="140"/>
      <c r="D40" s="141"/>
      <c r="E40" s="57" t="s">
        <v>83</v>
      </c>
      <c r="F40" s="89">
        <v>13000</v>
      </c>
      <c r="G40" s="90"/>
      <c r="H40" s="89">
        <v>13429.81</v>
      </c>
      <c r="I40" s="91">
        <f t="shared" si="1"/>
        <v>103.30623076923075</v>
      </c>
    </row>
    <row r="41" spans="2:11" s="38" customFormat="1" ht="30" customHeight="1" x14ac:dyDescent="0.25">
      <c r="B41" s="93">
        <v>32</v>
      </c>
      <c r="C41" s="94"/>
      <c r="D41" s="95"/>
      <c r="E41" s="97" t="s">
        <v>175</v>
      </c>
      <c r="F41" s="98">
        <f>AVERAGE(F42+F46+F51+F61+F63)</f>
        <v>115404</v>
      </c>
      <c r="G41" s="99"/>
      <c r="H41" s="98">
        <f>AVERAGE(H42+H46+H51+H61+H63)</f>
        <v>93211.03</v>
      </c>
      <c r="I41" s="100">
        <f t="shared" si="1"/>
        <v>80.769323420332057</v>
      </c>
    </row>
    <row r="42" spans="2:11" s="38" customFormat="1" ht="30" customHeight="1" x14ac:dyDescent="0.25">
      <c r="B42" s="93">
        <v>321</v>
      </c>
      <c r="C42" s="94"/>
      <c r="D42" s="95"/>
      <c r="E42" s="97" t="s">
        <v>27</v>
      </c>
      <c r="F42" s="98">
        <f>AVERAGE(F43+F44+F45)</f>
        <v>17411</v>
      </c>
      <c r="G42" s="99"/>
      <c r="H42" s="98">
        <f>AVERAGE(H43+H44+H45)</f>
        <v>5470</v>
      </c>
      <c r="I42" s="100">
        <f t="shared" si="1"/>
        <v>31.416920337717535</v>
      </c>
    </row>
    <row r="43" spans="2:11" s="38" customFormat="1" ht="30" customHeight="1" x14ac:dyDescent="0.25">
      <c r="B43" s="139">
        <v>3211</v>
      </c>
      <c r="C43" s="140"/>
      <c r="D43" s="141"/>
      <c r="E43" s="57" t="s">
        <v>28</v>
      </c>
      <c r="F43" s="89">
        <v>4911</v>
      </c>
      <c r="G43" s="90"/>
      <c r="H43" s="89">
        <v>3357.76</v>
      </c>
      <c r="I43" s="91">
        <f t="shared" si="1"/>
        <v>68.372225615964169</v>
      </c>
    </row>
    <row r="44" spans="2:11" s="38" customFormat="1" ht="30" customHeight="1" x14ac:dyDescent="0.25">
      <c r="B44" s="139">
        <v>3212</v>
      </c>
      <c r="C44" s="140"/>
      <c r="D44" s="141"/>
      <c r="E44" s="57" t="s">
        <v>193</v>
      </c>
      <c r="F44" s="89">
        <v>0</v>
      </c>
      <c r="G44" s="90"/>
      <c r="H44" s="89">
        <v>0</v>
      </c>
      <c r="I44" s="91">
        <v>0</v>
      </c>
    </row>
    <row r="45" spans="2:11" s="38" customFormat="1" ht="30" customHeight="1" x14ac:dyDescent="0.25">
      <c r="B45" s="139">
        <v>3213</v>
      </c>
      <c r="C45" s="140"/>
      <c r="D45" s="141"/>
      <c r="E45" s="57" t="s">
        <v>194</v>
      </c>
      <c r="F45" s="89">
        <v>12500</v>
      </c>
      <c r="G45" s="90"/>
      <c r="H45" s="89">
        <v>2112.2399999999998</v>
      </c>
      <c r="I45" s="91">
        <f t="shared" si="1"/>
        <v>16.897919999999999</v>
      </c>
    </row>
    <row r="46" spans="2:11" s="38" customFormat="1" ht="30" customHeight="1" x14ac:dyDescent="0.25">
      <c r="B46" s="93">
        <v>322</v>
      </c>
      <c r="C46" s="94"/>
      <c r="D46" s="95"/>
      <c r="E46" s="97" t="s">
        <v>87</v>
      </c>
      <c r="F46" s="98">
        <f>AVERAGE(F47+F48+F49+F50)</f>
        <v>19131</v>
      </c>
      <c r="G46" s="99"/>
      <c r="H46" s="98">
        <f>AVERAGE(H47+H48+H49+H50)</f>
        <v>17369.64</v>
      </c>
      <c r="I46" s="100">
        <f t="shared" si="1"/>
        <v>90.793162929277088</v>
      </c>
    </row>
    <row r="47" spans="2:11" s="38" customFormat="1" ht="30" customHeight="1" x14ac:dyDescent="0.25">
      <c r="B47" s="139">
        <v>3221</v>
      </c>
      <c r="C47" s="140"/>
      <c r="D47" s="141"/>
      <c r="E47" s="57" t="s">
        <v>88</v>
      </c>
      <c r="F47" s="89">
        <v>6636</v>
      </c>
      <c r="G47" s="90"/>
      <c r="H47" s="89">
        <v>6726.5</v>
      </c>
      <c r="I47" s="91">
        <f t="shared" si="1"/>
        <v>101.36377335744424</v>
      </c>
    </row>
    <row r="48" spans="2:11" s="38" customFormat="1" ht="30" customHeight="1" x14ac:dyDescent="0.25">
      <c r="B48" s="139">
        <v>3223</v>
      </c>
      <c r="C48" s="140"/>
      <c r="D48" s="141"/>
      <c r="E48" s="57" t="s">
        <v>196</v>
      </c>
      <c r="F48" s="89">
        <v>2859</v>
      </c>
      <c r="G48" s="90"/>
      <c r="H48" s="89">
        <v>1612.28</v>
      </c>
      <c r="I48" s="91">
        <f t="shared" si="1"/>
        <v>56.393144456103528</v>
      </c>
    </row>
    <row r="49" spans="2:9" s="38" customFormat="1" ht="30" customHeight="1" x14ac:dyDescent="0.25">
      <c r="B49" s="139">
        <v>3223</v>
      </c>
      <c r="C49" s="140"/>
      <c r="D49" s="141"/>
      <c r="E49" s="57" t="s">
        <v>89</v>
      </c>
      <c r="F49" s="89">
        <v>0</v>
      </c>
      <c r="G49" s="90"/>
      <c r="H49" s="89">
        <v>0</v>
      </c>
      <c r="I49" s="91">
        <v>0</v>
      </c>
    </row>
    <row r="50" spans="2:9" s="38" customFormat="1" ht="30" customHeight="1" x14ac:dyDescent="0.25">
      <c r="B50" s="139">
        <v>3225</v>
      </c>
      <c r="C50" s="140"/>
      <c r="D50" s="141"/>
      <c r="E50" s="57" t="s">
        <v>195</v>
      </c>
      <c r="F50" s="89">
        <v>9636</v>
      </c>
      <c r="G50" s="90"/>
      <c r="H50" s="89">
        <v>9030.86</v>
      </c>
      <c r="I50" s="91">
        <f t="shared" si="1"/>
        <v>93.720008302200085</v>
      </c>
    </row>
    <row r="51" spans="2:9" s="38" customFormat="1" ht="30" customHeight="1" x14ac:dyDescent="0.25">
      <c r="B51" s="70">
        <v>323</v>
      </c>
      <c r="C51" s="102"/>
      <c r="D51" s="103"/>
      <c r="E51" s="59" t="s">
        <v>100</v>
      </c>
      <c r="F51" s="98">
        <f>AVERAGE(F52+F53+F54+F55+F56+F57+F58+F59+F60)</f>
        <v>60240</v>
      </c>
      <c r="G51" s="99"/>
      <c r="H51" s="98">
        <f>AVERAGE(H52+H53+H54+H55+H56+H57+H58+H59+H60)</f>
        <v>55742.22</v>
      </c>
      <c r="I51" s="100">
        <f t="shared" si="1"/>
        <v>92.533565737051788</v>
      </c>
    </row>
    <row r="52" spans="2:9" s="38" customFormat="1" ht="30" customHeight="1" x14ac:dyDescent="0.25">
      <c r="B52" s="139">
        <v>3231</v>
      </c>
      <c r="C52" s="140"/>
      <c r="D52" s="141"/>
      <c r="E52" s="57" t="s">
        <v>166</v>
      </c>
      <c r="F52" s="89">
        <v>4900</v>
      </c>
      <c r="G52" s="90"/>
      <c r="H52" s="89">
        <v>4611.75</v>
      </c>
      <c r="I52" s="91">
        <f t="shared" si="1"/>
        <v>94.117346938775512</v>
      </c>
    </row>
    <row r="53" spans="2:9" s="38" customFormat="1" ht="30" customHeight="1" x14ac:dyDescent="0.25">
      <c r="B53" s="139">
        <v>3232</v>
      </c>
      <c r="C53" s="140"/>
      <c r="D53" s="141"/>
      <c r="E53" s="57" t="s">
        <v>98</v>
      </c>
      <c r="F53" s="89">
        <v>6000</v>
      </c>
      <c r="G53" s="90"/>
      <c r="H53" s="89">
        <v>10464.18</v>
      </c>
      <c r="I53" s="91">
        <f t="shared" si="1"/>
        <v>174.40299999999999</v>
      </c>
    </row>
    <row r="54" spans="2:9" s="38" customFormat="1" ht="30" customHeight="1" x14ac:dyDescent="0.25">
      <c r="B54" s="139">
        <v>3233</v>
      </c>
      <c r="C54" s="140"/>
      <c r="D54" s="141"/>
      <c r="E54" s="57" t="s">
        <v>197</v>
      </c>
      <c r="F54" s="89">
        <v>5000</v>
      </c>
      <c r="G54" s="90"/>
      <c r="H54" s="89">
        <v>343.77</v>
      </c>
      <c r="I54" s="91">
        <f t="shared" si="1"/>
        <v>6.8754</v>
      </c>
    </row>
    <row r="55" spans="2:9" s="38" customFormat="1" ht="30" customHeight="1" x14ac:dyDescent="0.25">
      <c r="B55" s="139">
        <v>3234</v>
      </c>
      <c r="C55" s="140"/>
      <c r="D55" s="141"/>
      <c r="E55" s="57" t="s">
        <v>192</v>
      </c>
      <c r="F55" s="89">
        <v>532</v>
      </c>
      <c r="G55" s="90"/>
      <c r="H55" s="89">
        <v>319.66000000000003</v>
      </c>
      <c r="I55" s="91">
        <f t="shared" si="1"/>
        <v>60.08646616541354</v>
      </c>
    </row>
    <row r="56" spans="2:9" s="38" customFormat="1" ht="30" customHeight="1" x14ac:dyDescent="0.25">
      <c r="B56" s="139">
        <v>3235</v>
      </c>
      <c r="C56" s="140"/>
      <c r="D56" s="141"/>
      <c r="E56" s="57" t="s">
        <v>198</v>
      </c>
      <c r="F56" s="89">
        <v>564</v>
      </c>
      <c r="G56" s="90"/>
      <c r="H56" s="89">
        <v>391.8</v>
      </c>
      <c r="I56" s="91">
        <f t="shared" si="1"/>
        <v>69.468085106382986</v>
      </c>
    </row>
    <row r="57" spans="2:9" s="38" customFormat="1" ht="30" customHeight="1" x14ac:dyDescent="0.25">
      <c r="B57" s="139">
        <v>3236</v>
      </c>
      <c r="C57" s="140"/>
      <c r="D57" s="141"/>
      <c r="E57" s="57" t="s">
        <v>92</v>
      </c>
      <c r="F57" s="89">
        <v>1600</v>
      </c>
      <c r="G57" s="90"/>
      <c r="H57" s="89">
        <v>1449.04</v>
      </c>
      <c r="I57" s="91">
        <f t="shared" si="1"/>
        <v>90.564999999999998</v>
      </c>
    </row>
    <row r="58" spans="2:9" s="38" customFormat="1" ht="30" customHeight="1" x14ac:dyDescent="0.25">
      <c r="B58" s="139">
        <v>3237</v>
      </c>
      <c r="C58" s="140"/>
      <c r="D58" s="141"/>
      <c r="E58" s="57" t="s">
        <v>199</v>
      </c>
      <c r="F58" s="89">
        <v>37000</v>
      </c>
      <c r="G58" s="90"/>
      <c r="H58" s="89">
        <v>23812.77</v>
      </c>
      <c r="I58" s="91">
        <f t="shared" si="1"/>
        <v>64.358837837837839</v>
      </c>
    </row>
    <row r="59" spans="2:9" s="38" customFormat="1" ht="30" customHeight="1" x14ac:dyDescent="0.25">
      <c r="B59" s="139">
        <v>3238</v>
      </c>
      <c r="C59" s="140"/>
      <c r="D59" s="141"/>
      <c r="E59" s="57" t="s">
        <v>94</v>
      </c>
      <c r="F59" s="89">
        <v>3000</v>
      </c>
      <c r="G59" s="90"/>
      <c r="H59" s="89">
        <v>10405.07</v>
      </c>
      <c r="I59" s="91">
        <f t="shared" si="1"/>
        <v>346.83566666666667</v>
      </c>
    </row>
    <row r="60" spans="2:9" s="38" customFormat="1" ht="30" customHeight="1" x14ac:dyDescent="0.25">
      <c r="B60" s="139">
        <v>3239</v>
      </c>
      <c r="C60" s="140"/>
      <c r="D60" s="141"/>
      <c r="E60" s="57" t="s">
        <v>95</v>
      </c>
      <c r="F60" s="89">
        <v>1644</v>
      </c>
      <c r="G60" s="90"/>
      <c r="H60" s="89">
        <v>3944.18</v>
      </c>
      <c r="I60" s="91">
        <f t="shared" si="1"/>
        <v>239.91362530413625</v>
      </c>
    </row>
    <row r="61" spans="2:9" s="38" customFormat="1" ht="30" customHeight="1" x14ac:dyDescent="0.25">
      <c r="B61" s="70">
        <v>324</v>
      </c>
      <c r="C61" s="102"/>
      <c r="D61" s="103"/>
      <c r="E61" s="59" t="s">
        <v>176</v>
      </c>
      <c r="F61" s="98">
        <v>337</v>
      </c>
      <c r="G61" s="99"/>
      <c r="H61" s="98">
        <v>0</v>
      </c>
      <c r="I61" s="100">
        <f t="shared" si="1"/>
        <v>0</v>
      </c>
    </row>
    <row r="62" spans="2:9" s="38" customFormat="1" ht="30" customHeight="1" x14ac:dyDescent="0.25">
      <c r="B62" s="139">
        <v>3241</v>
      </c>
      <c r="C62" s="140"/>
      <c r="D62" s="141"/>
      <c r="E62" s="57" t="s">
        <v>176</v>
      </c>
      <c r="F62" s="89">
        <v>337</v>
      </c>
      <c r="G62" s="90"/>
      <c r="H62" s="89">
        <v>0</v>
      </c>
      <c r="I62" s="91">
        <f t="shared" si="1"/>
        <v>0</v>
      </c>
    </row>
    <row r="63" spans="2:9" s="38" customFormat="1" ht="30" customHeight="1" x14ac:dyDescent="0.25">
      <c r="B63" s="70">
        <v>329</v>
      </c>
      <c r="C63" s="102"/>
      <c r="D63" s="103"/>
      <c r="E63" s="59" t="s">
        <v>101</v>
      </c>
      <c r="F63" s="98">
        <f>AVERAGE(F64+F65+F66+F67+F68)</f>
        <v>18285</v>
      </c>
      <c r="G63" s="99"/>
      <c r="H63" s="98">
        <f>AVERAGE(H64+H65+H66+H67+H68)</f>
        <v>14629.17</v>
      </c>
      <c r="I63" s="100">
        <f t="shared" si="1"/>
        <v>80.006398687448737</v>
      </c>
    </row>
    <row r="64" spans="2:9" s="38" customFormat="1" ht="30" customHeight="1" x14ac:dyDescent="0.25">
      <c r="B64" s="139">
        <v>3291</v>
      </c>
      <c r="C64" s="140"/>
      <c r="D64" s="141"/>
      <c r="E64" s="57" t="s">
        <v>200</v>
      </c>
      <c r="F64" s="89">
        <v>1214</v>
      </c>
      <c r="G64" s="90"/>
      <c r="H64" s="89">
        <v>433.97</v>
      </c>
      <c r="I64" s="91">
        <f t="shared" si="1"/>
        <v>35.747116968698514</v>
      </c>
    </row>
    <row r="65" spans="2:11" s="38" customFormat="1" ht="30" customHeight="1" x14ac:dyDescent="0.25">
      <c r="B65" s="139">
        <v>3292</v>
      </c>
      <c r="C65" s="140"/>
      <c r="D65" s="141"/>
      <c r="E65" s="57" t="s">
        <v>201</v>
      </c>
      <c r="F65" s="89">
        <v>7300</v>
      </c>
      <c r="G65" s="90"/>
      <c r="H65" s="89">
        <v>5304.76</v>
      </c>
      <c r="I65" s="91">
        <f t="shared" si="1"/>
        <v>72.667945205479455</v>
      </c>
    </row>
    <row r="66" spans="2:11" s="38" customFormat="1" ht="30" customHeight="1" x14ac:dyDescent="0.25">
      <c r="B66" s="139">
        <v>3293</v>
      </c>
      <c r="C66" s="140"/>
      <c r="D66" s="141"/>
      <c r="E66" s="57" t="s">
        <v>202</v>
      </c>
      <c r="F66" s="89">
        <v>5309</v>
      </c>
      <c r="G66" s="90"/>
      <c r="H66" s="89">
        <v>5430.3</v>
      </c>
      <c r="I66" s="91">
        <f t="shared" si="1"/>
        <v>102.28479939724994</v>
      </c>
    </row>
    <row r="67" spans="2:11" s="38" customFormat="1" ht="30" customHeight="1" x14ac:dyDescent="0.25">
      <c r="B67" s="139">
        <v>3294</v>
      </c>
      <c r="C67" s="140"/>
      <c r="D67" s="141"/>
      <c r="E67" s="57" t="s">
        <v>105</v>
      </c>
      <c r="F67" s="89">
        <v>962</v>
      </c>
      <c r="G67" s="90"/>
      <c r="H67" s="89">
        <v>666.22</v>
      </c>
      <c r="I67" s="91">
        <f t="shared" si="1"/>
        <v>69.253638253638258</v>
      </c>
    </row>
    <row r="68" spans="2:11" s="38" customFormat="1" ht="30" customHeight="1" x14ac:dyDescent="0.25">
      <c r="B68" s="139">
        <v>3299</v>
      </c>
      <c r="C68" s="140"/>
      <c r="D68" s="141"/>
      <c r="E68" s="57" t="s">
        <v>106</v>
      </c>
      <c r="F68" s="89">
        <v>3500</v>
      </c>
      <c r="G68" s="90"/>
      <c r="H68" s="89">
        <v>2793.92</v>
      </c>
      <c r="I68" s="91">
        <f t="shared" si="1"/>
        <v>79.826285714285717</v>
      </c>
    </row>
    <row r="69" spans="2:11" s="38" customFormat="1" ht="30" customHeight="1" x14ac:dyDescent="0.25">
      <c r="B69" s="70">
        <v>34</v>
      </c>
      <c r="C69" s="102"/>
      <c r="D69" s="103"/>
      <c r="E69" s="59" t="s">
        <v>147</v>
      </c>
      <c r="F69" s="98">
        <v>1160</v>
      </c>
      <c r="G69" s="99"/>
      <c r="H69" s="98">
        <v>1182.3800000000001</v>
      </c>
      <c r="I69" s="100">
        <f t="shared" si="1"/>
        <v>101.9293103448276</v>
      </c>
    </row>
    <row r="70" spans="2:11" s="38" customFormat="1" ht="30" customHeight="1" x14ac:dyDescent="0.25">
      <c r="B70" s="70">
        <v>343</v>
      </c>
      <c r="C70" s="102"/>
      <c r="D70" s="103"/>
      <c r="E70" s="59" t="s">
        <v>177</v>
      </c>
      <c r="F70" s="98">
        <v>1160</v>
      </c>
      <c r="G70" s="99"/>
      <c r="H70" s="98">
        <v>1182.3800000000001</v>
      </c>
      <c r="I70" s="100">
        <f t="shared" si="1"/>
        <v>101.9293103448276</v>
      </c>
    </row>
    <row r="71" spans="2:11" s="38" customFormat="1" ht="30" customHeight="1" x14ac:dyDescent="0.25">
      <c r="B71" s="139">
        <v>3431</v>
      </c>
      <c r="C71" s="140"/>
      <c r="D71" s="141"/>
      <c r="E71" s="57" t="s">
        <v>108</v>
      </c>
      <c r="F71" s="89">
        <v>1160</v>
      </c>
      <c r="G71" s="90"/>
      <c r="H71" s="89">
        <v>1182.3800000000001</v>
      </c>
      <c r="I71" s="91">
        <f t="shared" si="1"/>
        <v>101.9293103448276</v>
      </c>
    </row>
    <row r="72" spans="2:11" s="38" customFormat="1" ht="30" customHeight="1" x14ac:dyDescent="0.25">
      <c r="B72" s="157" t="s">
        <v>137</v>
      </c>
      <c r="C72" s="158"/>
      <c r="D72" s="159"/>
      <c r="E72" s="105" t="s">
        <v>138</v>
      </c>
      <c r="F72" s="119">
        <v>60745</v>
      </c>
      <c r="G72" s="120"/>
      <c r="H72" s="119">
        <v>30299.71</v>
      </c>
      <c r="I72" s="121">
        <f t="shared" si="1"/>
        <v>49.880171207506791</v>
      </c>
      <c r="K72" s="67"/>
    </row>
    <row r="73" spans="2:11" s="38" customFormat="1" ht="30" customHeight="1" x14ac:dyDescent="0.25">
      <c r="B73" s="142">
        <v>3</v>
      </c>
      <c r="C73" s="143"/>
      <c r="D73" s="144"/>
      <c r="E73" s="59" t="s">
        <v>173</v>
      </c>
      <c r="F73" s="98">
        <v>60745</v>
      </c>
      <c r="G73" s="99"/>
      <c r="H73" s="98">
        <v>30299.71</v>
      </c>
      <c r="I73" s="100">
        <f t="shared" si="1"/>
        <v>49.880171207506791</v>
      </c>
      <c r="K73" s="67"/>
    </row>
    <row r="74" spans="2:11" s="38" customFormat="1" ht="30" customHeight="1" x14ac:dyDescent="0.25">
      <c r="B74" s="93">
        <v>32</v>
      </c>
      <c r="C74" s="94"/>
      <c r="D74" s="95"/>
      <c r="E74" s="97" t="s">
        <v>175</v>
      </c>
      <c r="F74" s="98">
        <f>AVERAGE(F75+F78+F84)</f>
        <v>60745</v>
      </c>
      <c r="G74" s="99"/>
      <c r="H74" s="98">
        <f>AVERAGE(H75+H78+H84)</f>
        <v>30299.71</v>
      </c>
      <c r="I74" s="100">
        <f t="shared" si="1"/>
        <v>49.880171207506791</v>
      </c>
      <c r="K74" s="67"/>
    </row>
    <row r="75" spans="2:11" s="38" customFormat="1" ht="30" customHeight="1" x14ac:dyDescent="0.25">
      <c r="B75" s="93">
        <v>322</v>
      </c>
      <c r="C75" s="94"/>
      <c r="D75" s="95"/>
      <c r="E75" s="97" t="s">
        <v>87</v>
      </c>
      <c r="F75" s="98">
        <f>AVERAGE(F76+F77)</f>
        <v>8500</v>
      </c>
      <c r="G75" s="99"/>
      <c r="H75" s="98">
        <f>AVERAGE(H76+H77)</f>
        <v>31.75</v>
      </c>
      <c r="I75" s="100">
        <f t="shared" si="1"/>
        <v>0.37352941176470589</v>
      </c>
      <c r="K75" s="67"/>
    </row>
    <row r="76" spans="2:11" s="38" customFormat="1" ht="30" customHeight="1" x14ac:dyDescent="0.25">
      <c r="B76" s="139">
        <v>3221</v>
      </c>
      <c r="C76" s="140"/>
      <c r="D76" s="141"/>
      <c r="E76" s="57" t="s">
        <v>88</v>
      </c>
      <c r="F76" s="89">
        <v>4500</v>
      </c>
      <c r="G76" s="90"/>
      <c r="H76" s="89">
        <v>31.75</v>
      </c>
      <c r="I76" s="91">
        <f t="shared" si="1"/>
        <v>0.70555555555555549</v>
      </c>
    </row>
    <row r="77" spans="2:11" s="38" customFormat="1" ht="30" customHeight="1" x14ac:dyDescent="0.25">
      <c r="B77" s="72">
        <v>3225</v>
      </c>
      <c r="C77" s="68"/>
      <c r="D77" s="69"/>
      <c r="E77" s="57" t="s">
        <v>178</v>
      </c>
      <c r="F77" s="89">
        <v>4000</v>
      </c>
      <c r="G77" s="90"/>
      <c r="H77" s="89">
        <v>0</v>
      </c>
      <c r="I77" s="91">
        <f t="shared" si="1"/>
        <v>0</v>
      </c>
    </row>
    <row r="78" spans="2:11" s="38" customFormat="1" ht="30" customHeight="1" x14ac:dyDescent="0.25">
      <c r="B78" s="70">
        <v>323</v>
      </c>
      <c r="C78" s="102"/>
      <c r="D78" s="103"/>
      <c r="E78" s="59" t="s">
        <v>100</v>
      </c>
      <c r="F78" s="98">
        <f>AVERAGE(F79+F80+F81+F82+F83)</f>
        <v>46745</v>
      </c>
      <c r="G78" s="99"/>
      <c r="H78" s="98">
        <f>AVERAGE(H79+H80+H81+H82+H83)</f>
        <v>25528.959999999999</v>
      </c>
      <c r="I78" s="100">
        <f t="shared" si="1"/>
        <v>54.613242057974112</v>
      </c>
    </row>
    <row r="79" spans="2:11" s="38" customFormat="1" ht="30" customHeight="1" x14ac:dyDescent="0.25">
      <c r="B79" s="139">
        <v>3231</v>
      </c>
      <c r="C79" s="140"/>
      <c r="D79" s="141"/>
      <c r="E79" s="57" t="s">
        <v>166</v>
      </c>
      <c r="F79" s="89">
        <v>500</v>
      </c>
      <c r="G79" s="90"/>
      <c r="H79" s="89">
        <v>0</v>
      </c>
      <c r="I79" s="91">
        <f t="shared" si="1"/>
        <v>0</v>
      </c>
    </row>
    <row r="80" spans="2:11" s="38" customFormat="1" ht="30" customHeight="1" x14ac:dyDescent="0.25">
      <c r="B80" s="139">
        <v>3232</v>
      </c>
      <c r="C80" s="140"/>
      <c r="D80" s="141"/>
      <c r="E80" s="57" t="s">
        <v>98</v>
      </c>
      <c r="F80" s="89">
        <v>7000</v>
      </c>
      <c r="G80" s="90"/>
      <c r="H80" s="89">
        <v>1308.92</v>
      </c>
      <c r="I80" s="91">
        <f t="shared" si="1"/>
        <v>18.698857142857143</v>
      </c>
    </row>
    <row r="81" spans="2:11" s="38" customFormat="1" ht="30" customHeight="1" x14ac:dyDescent="0.25">
      <c r="B81" s="139">
        <v>3233</v>
      </c>
      <c r="C81" s="140"/>
      <c r="D81" s="141"/>
      <c r="E81" s="57" t="s">
        <v>99</v>
      </c>
      <c r="F81" s="89">
        <v>15000</v>
      </c>
      <c r="G81" s="90"/>
      <c r="H81" s="89">
        <v>7566.1</v>
      </c>
      <c r="I81" s="91">
        <f t="shared" si="1"/>
        <v>50.440666666666665</v>
      </c>
    </row>
    <row r="82" spans="2:11" s="38" customFormat="1" ht="30" customHeight="1" x14ac:dyDescent="0.25">
      <c r="B82" s="139">
        <v>3235</v>
      </c>
      <c r="C82" s="140"/>
      <c r="D82" s="141"/>
      <c r="E82" s="57" t="s">
        <v>198</v>
      </c>
      <c r="F82" s="89">
        <v>16245</v>
      </c>
      <c r="G82" s="90"/>
      <c r="H82" s="89">
        <v>8963.02</v>
      </c>
      <c r="I82" s="91">
        <f t="shared" si="1"/>
        <v>55.174022776238843</v>
      </c>
    </row>
    <row r="83" spans="2:11" s="38" customFormat="1" ht="30" customHeight="1" x14ac:dyDescent="0.25">
      <c r="B83" s="139">
        <v>3237</v>
      </c>
      <c r="C83" s="140"/>
      <c r="D83" s="141"/>
      <c r="E83" s="57" t="s">
        <v>93</v>
      </c>
      <c r="F83" s="89">
        <v>8000</v>
      </c>
      <c r="G83" s="90"/>
      <c r="H83" s="89">
        <v>7690.92</v>
      </c>
      <c r="I83" s="91">
        <f t="shared" si="1"/>
        <v>96.136499999999998</v>
      </c>
    </row>
    <row r="84" spans="2:11" s="38" customFormat="1" ht="30" customHeight="1" x14ac:dyDescent="0.25">
      <c r="B84" s="70">
        <v>329</v>
      </c>
      <c r="C84" s="102"/>
      <c r="D84" s="103"/>
      <c r="E84" s="59" t="s">
        <v>101</v>
      </c>
      <c r="F84" s="98">
        <f>AVERAGE(F85+F86)</f>
        <v>5500</v>
      </c>
      <c r="G84" s="99"/>
      <c r="H84" s="98">
        <f>AVERAGE(H85+H86)</f>
        <v>4739</v>
      </c>
      <c r="I84" s="91">
        <f t="shared" si="1"/>
        <v>86.163636363636371</v>
      </c>
    </row>
    <row r="85" spans="2:11" s="38" customFormat="1" ht="30" customHeight="1" x14ac:dyDescent="0.25">
      <c r="B85" s="139">
        <v>3292</v>
      </c>
      <c r="C85" s="140"/>
      <c r="D85" s="141"/>
      <c r="E85" s="57" t="s">
        <v>201</v>
      </c>
      <c r="F85" s="89">
        <v>500</v>
      </c>
      <c r="G85" s="90"/>
      <c r="H85" s="89">
        <v>0</v>
      </c>
      <c r="I85" s="91">
        <f t="shared" si="1"/>
        <v>0</v>
      </c>
      <c r="K85" s="67"/>
    </row>
    <row r="86" spans="2:11" s="38" customFormat="1" ht="30" customHeight="1" x14ac:dyDescent="0.25">
      <c r="B86" s="139">
        <v>3293</v>
      </c>
      <c r="C86" s="140"/>
      <c r="D86" s="141"/>
      <c r="E86" s="57" t="s">
        <v>202</v>
      </c>
      <c r="F86" s="89">
        <v>5000</v>
      </c>
      <c r="G86" s="90"/>
      <c r="H86" s="89">
        <v>4739</v>
      </c>
      <c r="I86" s="91">
        <f t="shared" si="1"/>
        <v>94.78</v>
      </c>
    </row>
    <row r="87" spans="2:11" s="38" customFormat="1" ht="30" customHeight="1" x14ac:dyDescent="0.25">
      <c r="B87" s="157" t="s">
        <v>140</v>
      </c>
      <c r="C87" s="160"/>
      <c r="D87" s="161"/>
      <c r="E87" s="105" t="s">
        <v>139</v>
      </c>
      <c r="F87" s="119">
        <v>18710.04</v>
      </c>
      <c r="G87" s="120"/>
      <c r="H87" s="119">
        <v>12999.26</v>
      </c>
      <c r="I87" s="121">
        <f t="shared" si="1"/>
        <v>69.477457023074237</v>
      </c>
    </row>
    <row r="88" spans="2:11" s="38" customFormat="1" ht="30" customHeight="1" x14ac:dyDescent="0.25">
      <c r="B88" s="142">
        <v>3</v>
      </c>
      <c r="C88" s="143"/>
      <c r="D88" s="144"/>
      <c r="E88" s="59" t="s">
        <v>173</v>
      </c>
      <c r="F88" s="98">
        <f>AVERAGE(F89+F126)</f>
        <v>18710.04</v>
      </c>
      <c r="G88" s="99"/>
      <c r="H88" s="98">
        <f>AVERAGE(H89+H126)</f>
        <v>12999.26</v>
      </c>
      <c r="I88" s="100">
        <f t="shared" si="1"/>
        <v>69.477457023074237</v>
      </c>
    </row>
    <row r="89" spans="2:11" s="38" customFormat="1" ht="30" customHeight="1" x14ac:dyDescent="0.25">
      <c r="B89" s="93">
        <v>32</v>
      </c>
      <c r="C89" s="94"/>
      <c r="D89" s="95"/>
      <c r="E89" s="97" t="s">
        <v>175</v>
      </c>
      <c r="F89" s="98">
        <f>AVERAGE(F90+F93)</f>
        <v>18710.04</v>
      </c>
      <c r="G89" s="99"/>
      <c r="H89" s="98">
        <f>AVERAGE(H90+H93)</f>
        <v>12999.26</v>
      </c>
      <c r="I89" s="100">
        <f t="shared" si="1"/>
        <v>69.477457023074237</v>
      </c>
    </row>
    <row r="90" spans="2:11" s="38" customFormat="1" ht="30" customHeight="1" x14ac:dyDescent="0.25">
      <c r="B90" s="70">
        <v>323</v>
      </c>
      <c r="C90" s="102"/>
      <c r="D90" s="103"/>
      <c r="E90" s="59" t="s">
        <v>100</v>
      </c>
      <c r="F90" s="98">
        <f>AVERAGE(F91+F92)</f>
        <v>18210.04</v>
      </c>
      <c r="G90" s="99"/>
      <c r="H90" s="98">
        <f>AVERAGE(H91+H92)</f>
        <v>12772</v>
      </c>
      <c r="I90" s="100">
        <f t="shared" si="1"/>
        <v>70.137133141937085</v>
      </c>
    </row>
    <row r="91" spans="2:11" s="38" customFormat="1" ht="30" customHeight="1" x14ac:dyDescent="0.25">
      <c r="B91" s="139">
        <v>3235</v>
      </c>
      <c r="C91" s="140"/>
      <c r="D91" s="141"/>
      <c r="E91" s="57" t="s">
        <v>198</v>
      </c>
      <c r="F91" s="89">
        <v>9686</v>
      </c>
      <c r="G91" s="90"/>
      <c r="H91" s="89">
        <v>5718</v>
      </c>
      <c r="I91" s="91">
        <f t="shared" si="1"/>
        <v>59.033656824282467</v>
      </c>
    </row>
    <row r="92" spans="2:11" s="38" customFormat="1" ht="30" customHeight="1" x14ac:dyDescent="0.25">
      <c r="B92" s="139">
        <v>3237</v>
      </c>
      <c r="C92" s="140"/>
      <c r="D92" s="141"/>
      <c r="E92" s="57" t="s">
        <v>93</v>
      </c>
      <c r="F92" s="89">
        <v>8524.0400000000009</v>
      </c>
      <c r="G92" s="90"/>
      <c r="H92" s="89">
        <v>7054</v>
      </c>
      <c r="I92" s="91">
        <f t="shared" si="1"/>
        <v>82.754186981759815</v>
      </c>
    </row>
    <row r="93" spans="2:11" s="38" customFormat="1" ht="30" customHeight="1" x14ac:dyDescent="0.25">
      <c r="B93" s="70">
        <v>329</v>
      </c>
      <c r="C93" s="102"/>
      <c r="D93" s="103"/>
      <c r="E93" s="59" t="s">
        <v>101</v>
      </c>
      <c r="F93" s="98">
        <v>500</v>
      </c>
      <c r="G93" s="99"/>
      <c r="H93" s="98">
        <v>227.26</v>
      </c>
      <c r="I93" s="100">
        <f t="shared" si="1"/>
        <v>45.451999999999998</v>
      </c>
    </row>
    <row r="94" spans="2:11" s="38" customFormat="1" ht="30" customHeight="1" x14ac:dyDescent="0.25">
      <c r="B94" s="139">
        <v>3293</v>
      </c>
      <c r="C94" s="140"/>
      <c r="D94" s="141"/>
      <c r="E94" s="57" t="s">
        <v>202</v>
      </c>
      <c r="F94" s="89">
        <v>500</v>
      </c>
      <c r="G94" s="90"/>
      <c r="H94" s="89">
        <v>227.26</v>
      </c>
      <c r="I94" s="91">
        <f t="shared" si="1"/>
        <v>45.451999999999998</v>
      </c>
    </row>
    <row r="95" spans="2:11" s="38" customFormat="1" ht="30" customHeight="1" x14ac:dyDescent="0.25">
      <c r="B95" s="154" t="s">
        <v>179</v>
      </c>
      <c r="C95" s="155"/>
      <c r="D95" s="156"/>
      <c r="E95" s="126" t="s">
        <v>141</v>
      </c>
      <c r="F95" s="123">
        <f>F96+F101+F109</f>
        <v>25060</v>
      </c>
      <c r="G95" s="124"/>
      <c r="H95" s="123">
        <f>H96+H101+H109</f>
        <v>14563.3</v>
      </c>
      <c r="I95" s="125">
        <f t="shared" si="1"/>
        <v>58.113727055067834</v>
      </c>
    </row>
    <row r="96" spans="2:11" s="38" customFormat="1" ht="30" customHeight="1" x14ac:dyDescent="0.25">
      <c r="B96" s="157" t="s">
        <v>126</v>
      </c>
      <c r="C96" s="158"/>
      <c r="D96" s="159"/>
      <c r="E96" s="105" t="s">
        <v>127</v>
      </c>
      <c r="F96" s="119">
        <f>F100</f>
        <v>2654</v>
      </c>
      <c r="G96" s="120"/>
      <c r="H96" s="119">
        <f>H100</f>
        <v>2654</v>
      </c>
      <c r="I96" s="121">
        <f t="shared" si="1"/>
        <v>100</v>
      </c>
    </row>
    <row r="97" spans="2:9" s="38" customFormat="1" ht="30" customHeight="1" x14ac:dyDescent="0.25">
      <c r="B97" s="109">
        <v>4</v>
      </c>
      <c r="C97" s="110"/>
      <c r="D97" s="111"/>
      <c r="E97" s="59" t="s">
        <v>180</v>
      </c>
      <c r="F97" s="101">
        <v>2654</v>
      </c>
      <c r="G97" s="99"/>
      <c r="H97" s="101">
        <v>2654</v>
      </c>
      <c r="I97" s="100">
        <f t="shared" si="1"/>
        <v>100</v>
      </c>
    </row>
    <row r="98" spans="2:9" s="38" customFormat="1" ht="30" customHeight="1" x14ac:dyDescent="0.25">
      <c r="B98" s="109">
        <v>42</v>
      </c>
      <c r="C98" s="110"/>
      <c r="D98" s="111"/>
      <c r="E98" s="59" t="s">
        <v>111</v>
      </c>
      <c r="F98" s="101">
        <v>2654</v>
      </c>
      <c r="G98" s="99"/>
      <c r="H98" s="101">
        <v>2654</v>
      </c>
      <c r="I98" s="100">
        <f t="shared" si="1"/>
        <v>100</v>
      </c>
    </row>
    <row r="99" spans="2:9" s="38" customFormat="1" ht="30" customHeight="1" x14ac:dyDescent="0.25">
      <c r="B99" s="109">
        <v>422</v>
      </c>
      <c r="C99" s="110"/>
      <c r="D99" s="111"/>
      <c r="E99" s="59" t="s">
        <v>112</v>
      </c>
      <c r="F99" s="101">
        <v>2654</v>
      </c>
      <c r="G99" s="99"/>
      <c r="H99" s="101">
        <v>2654</v>
      </c>
      <c r="I99" s="100">
        <f t="shared" si="1"/>
        <v>100</v>
      </c>
    </row>
    <row r="100" spans="2:9" s="38" customFormat="1" ht="30" customHeight="1" x14ac:dyDescent="0.25">
      <c r="B100" s="139">
        <v>4221</v>
      </c>
      <c r="C100" s="140"/>
      <c r="D100" s="141"/>
      <c r="E100" s="57" t="s">
        <v>148</v>
      </c>
      <c r="F100" s="89">
        <v>2654</v>
      </c>
      <c r="G100" s="90"/>
      <c r="H100" s="89">
        <v>2654</v>
      </c>
      <c r="I100" s="91">
        <f t="shared" si="1"/>
        <v>100</v>
      </c>
    </row>
    <row r="101" spans="2:9" s="38" customFormat="1" ht="30" customHeight="1" x14ac:dyDescent="0.25">
      <c r="B101" s="157" t="s">
        <v>131</v>
      </c>
      <c r="C101" s="158"/>
      <c r="D101" s="159"/>
      <c r="E101" s="105" t="s">
        <v>132</v>
      </c>
      <c r="F101" s="119">
        <v>5406</v>
      </c>
      <c r="G101" s="120"/>
      <c r="H101" s="119">
        <v>4570.3999999999996</v>
      </c>
      <c r="I101" s="121">
        <f t="shared" si="1"/>
        <v>84.543100258971506</v>
      </c>
    </row>
    <row r="102" spans="2:9" s="38" customFormat="1" ht="30" customHeight="1" x14ac:dyDescent="0.25">
      <c r="B102" s="109">
        <v>4</v>
      </c>
      <c r="C102" s="110"/>
      <c r="D102" s="111"/>
      <c r="E102" s="59" t="s">
        <v>180</v>
      </c>
      <c r="F102" s="101">
        <f>AVERAGE(F103+F106)</f>
        <v>5406</v>
      </c>
      <c r="G102" s="99"/>
      <c r="H102" s="101">
        <f>AVERAGE(H103+H106)</f>
        <v>4570.3999999999996</v>
      </c>
      <c r="I102" s="100">
        <f t="shared" si="1"/>
        <v>84.543100258971506</v>
      </c>
    </row>
    <row r="103" spans="2:9" s="38" customFormat="1" ht="30" customHeight="1" x14ac:dyDescent="0.25">
      <c r="B103" s="109">
        <v>41</v>
      </c>
      <c r="C103" s="110"/>
      <c r="D103" s="111"/>
      <c r="E103" s="59" t="s">
        <v>6</v>
      </c>
      <c r="F103" s="101">
        <v>0</v>
      </c>
      <c r="G103" s="99"/>
      <c r="H103" s="101">
        <v>0</v>
      </c>
      <c r="I103" s="100">
        <v>0</v>
      </c>
    </row>
    <row r="104" spans="2:9" s="38" customFormat="1" ht="30" customHeight="1" x14ac:dyDescent="0.25">
      <c r="B104" s="109">
        <v>412</v>
      </c>
      <c r="C104" s="110"/>
      <c r="D104" s="111"/>
      <c r="E104" s="59" t="s">
        <v>109</v>
      </c>
      <c r="F104" s="101">
        <v>0</v>
      </c>
      <c r="G104" s="99"/>
      <c r="H104" s="101">
        <v>0</v>
      </c>
      <c r="I104" s="100">
        <v>0</v>
      </c>
    </row>
    <row r="105" spans="2:9" s="38" customFormat="1" ht="30" customHeight="1" x14ac:dyDescent="0.25">
      <c r="B105" s="127">
        <v>4123</v>
      </c>
      <c r="C105" s="114"/>
      <c r="D105" s="115"/>
      <c r="E105" s="57" t="s">
        <v>110</v>
      </c>
      <c r="F105" s="92">
        <v>0</v>
      </c>
      <c r="G105" s="90"/>
      <c r="H105" s="92">
        <v>0</v>
      </c>
      <c r="I105" s="91">
        <v>0</v>
      </c>
    </row>
    <row r="106" spans="2:9" s="38" customFormat="1" ht="30" customHeight="1" x14ac:dyDescent="0.25">
      <c r="B106" s="109">
        <v>42</v>
      </c>
      <c r="C106" s="110"/>
      <c r="D106" s="111"/>
      <c r="E106" s="59" t="s">
        <v>111</v>
      </c>
      <c r="F106" s="101">
        <v>5406</v>
      </c>
      <c r="G106" s="99"/>
      <c r="H106" s="101">
        <v>4570.3999999999996</v>
      </c>
      <c r="I106" s="100">
        <f t="shared" si="1"/>
        <v>84.543100258971506</v>
      </c>
    </row>
    <row r="107" spans="2:9" s="38" customFormat="1" ht="30" customHeight="1" x14ac:dyDescent="0.25">
      <c r="B107" s="109">
        <v>422</v>
      </c>
      <c r="C107" s="110"/>
      <c r="D107" s="111"/>
      <c r="E107" s="59" t="s">
        <v>112</v>
      </c>
      <c r="F107" s="101">
        <v>5406</v>
      </c>
      <c r="G107" s="99"/>
      <c r="H107" s="101">
        <v>4570.3999999999996</v>
      </c>
      <c r="I107" s="100">
        <f t="shared" si="1"/>
        <v>84.543100258971506</v>
      </c>
    </row>
    <row r="108" spans="2:9" s="38" customFormat="1" ht="30" customHeight="1" x14ac:dyDescent="0.25">
      <c r="B108" s="139">
        <v>4221</v>
      </c>
      <c r="C108" s="140"/>
      <c r="D108" s="141"/>
      <c r="E108" s="57" t="s">
        <v>148</v>
      </c>
      <c r="F108" s="89">
        <v>5406</v>
      </c>
      <c r="G108" s="90"/>
      <c r="H108" s="89">
        <v>4570.3999999999996</v>
      </c>
      <c r="I108" s="91">
        <f t="shared" si="1"/>
        <v>84.543100258971506</v>
      </c>
    </row>
    <row r="109" spans="2:9" s="38" customFormat="1" ht="30" customHeight="1" x14ac:dyDescent="0.25">
      <c r="B109" s="157" t="s">
        <v>137</v>
      </c>
      <c r="C109" s="158"/>
      <c r="D109" s="159"/>
      <c r="E109" s="105" t="s">
        <v>138</v>
      </c>
      <c r="F109" s="119">
        <v>17000</v>
      </c>
      <c r="G109" s="120"/>
      <c r="H109" s="119">
        <v>7338.9</v>
      </c>
      <c r="I109" s="121">
        <f t="shared" si="1"/>
        <v>43.169999999999995</v>
      </c>
    </row>
    <row r="110" spans="2:9" s="38" customFormat="1" ht="30" customHeight="1" x14ac:dyDescent="0.25">
      <c r="B110" s="109">
        <v>4</v>
      </c>
      <c r="C110" s="110"/>
      <c r="D110" s="111"/>
      <c r="E110" s="59" t="s">
        <v>180</v>
      </c>
      <c r="F110" s="101">
        <v>17000</v>
      </c>
      <c r="G110" s="99"/>
      <c r="H110" s="101">
        <v>7338.9</v>
      </c>
      <c r="I110" s="100">
        <f t="shared" si="1"/>
        <v>43.169999999999995</v>
      </c>
    </row>
    <row r="111" spans="2:9" s="38" customFormat="1" ht="30" customHeight="1" x14ac:dyDescent="0.25">
      <c r="B111" s="109">
        <v>42</v>
      </c>
      <c r="C111" s="110"/>
      <c r="D111" s="111"/>
      <c r="E111" s="59" t="s">
        <v>111</v>
      </c>
      <c r="F111" s="101">
        <v>17000</v>
      </c>
      <c r="G111" s="99"/>
      <c r="H111" s="101">
        <v>7338.9</v>
      </c>
      <c r="I111" s="100">
        <f t="shared" si="1"/>
        <v>43.169999999999995</v>
      </c>
    </row>
    <row r="112" spans="2:9" s="38" customFormat="1" ht="30" customHeight="1" x14ac:dyDescent="0.25">
      <c r="B112" s="109">
        <v>422</v>
      </c>
      <c r="C112" s="110"/>
      <c r="D112" s="111"/>
      <c r="E112" s="59" t="s">
        <v>112</v>
      </c>
      <c r="F112" s="101">
        <f>AVERAGE(F113+F114+F115)</f>
        <v>17000</v>
      </c>
      <c r="G112" s="99"/>
      <c r="H112" s="101">
        <f>AVERAGE(H113+H114+H115)</f>
        <v>7338.9</v>
      </c>
      <c r="I112" s="100">
        <f t="shared" si="1"/>
        <v>43.169999999999995</v>
      </c>
    </row>
    <row r="113" spans="2:9" s="38" customFormat="1" ht="30" customHeight="1" x14ac:dyDescent="0.25">
      <c r="B113" s="139">
        <v>4221</v>
      </c>
      <c r="C113" s="140"/>
      <c r="D113" s="141"/>
      <c r="E113" s="57" t="s">
        <v>148</v>
      </c>
      <c r="F113" s="89">
        <v>9000</v>
      </c>
      <c r="G113" s="90"/>
      <c r="H113" s="89">
        <v>7338.9</v>
      </c>
      <c r="I113" s="91">
        <f t="shared" si="1"/>
        <v>81.543333333333337</v>
      </c>
    </row>
    <row r="114" spans="2:9" s="38" customFormat="1" ht="30" customHeight="1" x14ac:dyDescent="0.25">
      <c r="B114" s="139">
        <v>4223</v>
      </c>
      <c r="C114" s="140"/>
      <c r="D114" s="141"/>
      <c r="E114" s="57" t="s">
        <v>171</v>
      </c>
      <c r="F114" s="89">
        <v>3000</v>
      </c>
      <c r="G114" s="90"/>
      <c r="H114" s="89">
        <v>0</v>
      </c>
      <c r="I114" s="91">
        <f t="shared" si="1"/>
        <v>0</v>
      </c>
    </row>
    <row r="115" spans="2:9" s="38" customFormat="1" ht="30" customHeight="1" x14ac:dyDescent="0.25">
      <c r="B115" s="72">
        <v>4227</v>
      </c>
      <c r="C115" s="73"/>
      <c r="D115" s="37"/>
      <c r="E115" s="57" t="s">
        <v>203</v>
      </c>
      <c r="F115" s="89">
        <v>5000</v>
      </c>
      <c r="G115" s="90"/>
      <c r="H115" s="89">
        <v>0</v>
      </c>
      <c r="I115" s="91">
        <f t="shared" si="1"/>
        <v>0</v>
      </c>
    </row>
    <row r="116" spans="2:9" s="38" customFormat="1" ht="30" customHeight="1" x14ac:dyDescent="0.25">
      <c r="B116" s="154" t="s">
        <v>181</v>
      </c>
      <c r="C116" s="155"/>
      <c r="D116" s="156"/>
      <c r="E116" s="126" t="s">
        <v>155</v>
      </c>
      <c r="F116" s="123">
        <f>F117+F122</f>
        <v>0</v>
      </c>
      <c r="G116" s="124"/>
      <c r="H116" s="123">
        <f>H117+H122</f>
        <v>0</v>
      </c>
      <c r="I116" s="125">
        <v>0</v>
      </c>
    </row>
    <row r="117" spans="2:9" s="38" customFormat="1" ht="30" customHeight="1" x14ac:dyDescent="0.25">
      <c r="B117" s="157" t="s">
        <v>126</v>
      </c>
      <c r="C117" s="158"/>
      <c r="D117" s="159"/>
      <c r="E117" s="105" t="s">
        <v>127</v>
      </c>
      <c r="F117" s="119">
        <f>F121</f>
        <v>0</v>
      </c>
      <c r="G117" s="120"/>
      <c r="H117" s="119">
        <f>H121</f>
        <v>0</v>
      </c>
      <c r="I117" s="121">
        <v>0</v>
      </c>
    </row>
    <row r="118" spans="2:9" s="38" customFormat="1" ht="30" customHeight="1" x14ac:dyDescent="0.25">
      <c r="B118" s="109">
        <v>4</v>
      </c>
      <c r="C118" s="110"/>
      <c r="D118" s="111"/>
      <c r="E118" s="59" t="s">
        <v>180</v>
      </c>
      <c r="F118" s="101">
        <v>0</v>
      </c>
      <c r="G118" s="99"/>
      <c r="H118" s="101">
        <v>0</v>
      </c>
      <c r="I118" s="100">
        <v>0</v>
      </c>
    </row>
    <row r="119" spans="2:9" s="38" customFormat="1" ht="30" customHeight="1" x14ac:dyDescent="0.25">
      <c r="B119" s="70">
        <v>45</v>
      </c>
      <c r="C119" s="71"/>
      <c r="D119" s="58"/>
      <c r="E119" s="59" t="s">
        <v>151</v>
      </c>
      <c r="F119" s="98">
        <v>0</v>
      </c>
      <c r="G119" s="99"/>
      <c r="H119" s="98">
        <v>0</v>
      </c>
      <c r="I119" s="100">
        <v>0</v>
      </c>
    </row>
    <row r="120" spans="2:9" s="38" customFormat="1" ht="30" customHeight="1" x14ac:dyDescent="0.25">
      <c r="B120" s="70">
        <v>454</v>
      </c>
      <c r="C120" s="71"/>
      <c r="D120" s="58"/>
      <c r="E120" s="59" t="s">
        <v>152</v>
      </c>
      <c r="F120" s="98">
        <v>0</v>
      </c>
      <c r="G120" s="99"/>
      <c r="H120" s="98">
        <v>0</v>
      </c>
      <c r="I120" s="100">
        <v>0</v>
      </c>
    </row>
    <row r="121" spans="2:9" s="38" customFormat="1" ht="30" customHeight="1" x14ac:dyDescent="0.25">
      <c r="B121" s="162">
        <v>4541</v>
      </c>
      <c r="C121" s="163"/>
      <c r="D121" s="164"/>
      <c r="E121" s="57" t="s">
        <v>152</v>
      </c>
      <c r="F121" s="89">
        <v>0</v>
      </c>
      <c r="G121" s="90"/>
      <c r="H121" s="89">
        <v>0</v>
      </c>
      <c r="I121" s="91">
        <v>0</v>
      </c>
    </row>
    <row r="122" spans="2:9" s="38" customFormat="1" ht="30" customHeight="1" x14ac:dyDescent="0.25">
      <c r="B122" s="157" t="s">
        <v>156</v>
      </c>
      <c r="C122" s="158"/>
      <c r="D122" s="159"/>
      <c r="E122" s="105" t="s">
        <v>153</v>
      </c>
      <c r="F122" s="106">
        <f>F126+F130</f>
        <v>0</v>
      </c>
      <c r="G122" s="107"/>
      <c r="H122" s="106">
        <f>H126</f>
        <v>0</v>
      </c>
      <c r="I122" s="108">
        <v>0</v>
      </c>
    </row>
    <row r="123" spans="2:9" s="38" customFormat="1" ht="30" customHeight="1" x14ac:dyDescent="0.25">
      <c r="B123" s="142">
        <v>3</v>
      </c>
      <c r="C123" s="143"/>
      <c r="D123" s="144"/>
      <c r="E123" s="59" t="s">
        <v>173</v>
      </c>
      <c r="F123" s="98">
        <v>0</v>
      </c>
      <c r="G123" s="99"/>
      <c r="H123" s="98">
        <v>0</v>
      </c>
      <c r="I123" s="100">
        <v>0</v>
      </c>
    </row>
    <row r="124" spans="2:9" s="38" customFormat="1" ht="30" customHeight="1" x14ac:dyDescent="0.25">
      <c r="B124" s="93">
        <v>32</v>
      </c>
      <c r="C124" s="94"/>
      <c r="D124" s="95"/>
      <c r="E124" s="97" t="s">
        <v>175</v>
      </c>
      <c r="F124" s="98">
        <v>0</v>
      </c>
      <c r="G124" s="99"/>
      <c r="H124" s="98">
        <v>0</v>
      </c>
      <c r="I124" s="98">
        <v>0</v>
      </c>
    </row>
    <row r="125" spans="2:9" s="38" customFormat="1" ht="30" customHeight="1" x14ac:dyDescent="0.25">
      <c r="B125" s="70">
        <v>323</v>
      </c>
      <c r="C125" s="102"/>
      <c r="D125" s="103"/>
      <c r="E125" s="59" t="s">
        <v>100</v>
      </c>
      <c r="F125" s="98">
        <v>0</v>
      </c>
      <c r="G125" s="99"/>
      <c r="H125" s="98">
        <v>0</v>
      </c>
      <c r="I125" s="100">
        <v>0</v>
      </c>
    </row>
    <row r="126" spans="2:9" s="38" customFormat="1" ht="30" customHeight="1" x14ac:dyDescent="0.25">
      <c r="B126" s="139">
        <v>3237</v>
      </c>
      <c r="C126" s="140"/>
      <c r="D126" s="141"/>
      <c r="E126" s="65" t="s">
        <v>93</v>
      </c>
      <c r="F126" s="89">
        <v>0</v>
      </c>
      <c r="G126" s="90"/>
      <c r="H126" s="89">
        <v>0</v>
      </c>
      <c r="I126" s="91">
        <v>0</v>
      </c>
    </row>
    <row r="127" spans="2:9" s="38" customFormat="1" ht="30" customHeight="1" x14ac:dyDescent="0.25">
      <c r="B127" s="109">
        <v>4</v>
      </c>
      <c r="C127" s="110"/>
      <c r="D127" s="111"/>
      <c r="E127" s="59" t="s">
        <v>180</v>
      </c>
      <c r="F127" s="92">
        <v>0</v>
      </c>
      <c r="G127" s="90"/>
      <c r="H127" s="92">
        <v>0</v>
      </c>
      <c r="I127" s="112">
        <v>0</v>
      </c>
    </row>
    <row r="128" spans="2:9" s="38" customFormat="1" ht="30" customHeight="1" x14ac:dyDescent="0.25">
      <c r="B128" s="109">
        <v>42</v>
      </c>
      <c r="C128" s="110"/>
      <c r="D128" s="111"/>
      <c r="E128" s="59" t="s">
        <v>111</v>
      </c>
      <c r="F128" s="92">
        <v>0</v>
      </c>
      <c r="G128" s="90"/>
      <c r="H128" s="92">
        <v>0</v>
      </c>
      <c r="I128" s="112">
        <v>0</v>
      </c>
    </row>
    <row r="129" spans="2:9" s="38" customFormat="1" ht="30" customHeight="1" x14ac:dyDescent="0.25">
      <c r="B129" s="109">
        <v>422</v>
      </c>
      <c r="C129" s="110"/>
      <c r="D129" s="111"/>
      <c r="E129" s="59" t="s">
        <v>112</v>
      </c>
      <c r="F129" s="92">
        <v>0</v>
      </c>
      <c r="G129" s="90"/>
      <c r="H129" s="92">
        <v>0</v>
      </c>
      <c r="I129" s="112">
        <v>0</v>
      </c>
    </row>
    <row r="130" spans="2:9" s="38" customFormat="1" ht="30" customHeight="1" x14ac:dyDescent="0.25">
      <c r="B130" s="139">
        <v>4227</v>
      </c>
      <c r="C130" s="140"/>
      <c r="D130" s="141"/>
      <c r="E130" s="57" t="s">
        <v>203</v>
      </c>
      <c r="F130" s="92">
        <v>0</v>
      </c>
      <c r="G130" s="90"/>
      <c r="H130" s="89">
        <v>0</v>
      </c>
      <c r="I130" s="91">
        <v>0</v>
      </c>
    </row>
    <row r="131" spans="2:9" s="38" customFormat="1" ht="30" customHeight="1" x14ac:dyDescent="0.25">
      <c r="B131" s="154" t="s">
        <v>182</v>
      </c>
      <c r="C131" s="155"/>
      <c r="D131" s="156"/>
      <c r="E131" s="126" t="s">
        <v>183</v>
      </c>
      <c r="F131" s="123">
        <f>F132+F138+F148+F154</f>
        <v>8226</v>
      </c>
      <c r="G131" s="124"/>
      <c r="H131" s="123">
        <f>H132+H138+H148+H154</f>
        <v>5326.21</v>
      </c>
      <c r="I131" s="125">
        <f t="shared" si="1"/>
        <v>64.748480427911502</v>
      </c>
    </row>
    <row r="132" spans="2:9" s="38" customFormat="1" ht="30" customHeight="1" x14ac:dyDescent="0.25">
      <c r="B132" s="157" t="s">
        <v>126</v>
      </c>
      <c r="C132" s="158"/>
      <c r="D132" s="159"/>
      <c r="E132" s="105" t="s">
        <v>127</v>
      </c>
      <c r="F132" s="119">
        <v>1500</v>
      </c>
      <c r="G132" s="120"/>
      <c r="H132" s="119">
        <f>SUM(H136:H137)</f>
        <v>1500</v>
      </c>
      <c r="I132" s="121">
        <f t="shared" si="1"/>
        <v>100</v>
      </c>
    </row>
    <row r="133" spans="2:9" s="38" customFormat="1" ht="30" customHeight="1" x14ac:dyDescent="0.25">
      <c r="B133" s="142">
        <v>3</v>
      </c>
      <c r="C133" s="143"/>
      <c r="D133" s="144"/>
      <c r="E133" s="59" t="s">
        <v>173</v>
      </c>
      <c r="F133" s="98">
        <v>1500</v>
      </c>
      <c r="G133" s="99"/>
      <c r="H133" s="98">
        <v>1500</v>
      </c>
      <c r="I133" s="100">
        <f t="shared" si="1"/>
        <v>100</v>
      </c>
    </row>
    <row r="134" spans="2:9" s="38" customFormat="1" ht="30" customHeight="1" x14ac:dyDescent="0.25">
      <c r="B134" s="93">
        <v>32</v>
      </c>
      <c r="C134" s="94"/>
      <c r="D134" s="95"/>
      <c r="E134" s="97" t="s">
        <v>175</v>
      </c>
      <c r="F134" s="98">
        <v>1500</v>
      </c>
      <c r="G134" s="99"/>
      <c r="H134" s="98">
        <v>1500</v>
      </c>
      <c r="I134" s="100">
        <f t="shared" si="1"/>
        <v>100</v>
      </c>
    </row>
    <row r="135" spans="2:9" s="38" customFormat="1" ht="30" customHeight="1" x14ac:dyDescent="0.25">
      <c r="B135" s="70">
        <v>323</v>
      </c>
      <c r="C135" s="102"/>
      <c r="D135" s="103"/>
      <c r="E135" s="59" t="s">
        <v>100</v>
      </c>
      <c r="F135" s="98">
        <f>AVERAGE(F136+F137)</f>
        <v>1500</v>
      </c>
      <c r="G135" s="99"/>
      <c r="H135" s="98">
        <f>AVERAGE(H136+H137)</f>
        <v>1500</v>
      </c>
      <c r="I135" s="100">
        <f t="shared" ref="I135:I210" si="3">H135/F135*100</f>
        <v>100</v>
      </c>
    </row>
    <row r="136" spans="2:9" s="38" customFormat="1" ht="30" customHeight="1" x14ac:dyDescent="0.25">
      <c r="B136" s="139" t="s">
        <v>134</v>
      </c>
      <c r="C136" s="140" t="s">
        <v>134</v>
      </c>
      <c r="D136" s="141" t="s">
        <v>134</v>
      </c>
      <c r="E136" s="57" t="s">
        <v>197</v>
      </c>
      <c r="F136" s="89">
        <v>500</v>
      </c>
      <c r="G136" s="90"/>
      <c r="H136" s="89">
        <v>500</v>
      </c>
      <c r="I136" s="91">
        <f t="shared" si="1"/>
        <v>100</v>
      </c>
    </row>
    <row r="137" spans="2:9" s="38" customFormat="1" ht="30" customHeight="1" x14ac:dyDescent="0.25">
      <c r="B137" s="139" t="s">
        <v>129</v>
      </c>
      <c r="C137" s="140" t="s">
        <v>129</v>
      </c>
      <c r="D137" s="141" t="s">
        <v>129</v>
      </c>
      <c r="E137" s="57" t="s">
        <v>93</v>
      </c>
      <c r="F137" s="89">
        <v>1000</v>
      </c>
      <c r="G137" s="90"/>
      <c r="H137" s="89">
        <v>1000</v>
      </c>
      <c r="I137" s="91">
        <f t="shared" si="3"/>
        <v>100</v>
      </c>
    </row>
    <row r="138" spans="2:9" s="38" customFormat="1" ht="30" customHeight="1" x14ac:dyDescent="0.25">
      <c r="B138" s="157" t="s">
        <v>131</v>
      </c>
      <c r="C138" s="158"/>
      <c r="D138" s="159"/>
      <c r="E138" s="105" t="s">
        <v>132</v>
      </c>
      <c r="F138" s="119">
        <f>SUM(F144:F147)</f>
        <v>1062</v>
      </c>
      <c r="G138" s="120"/>
      <c r="H138" s="119">
        <f>SUM(H144:H147)</f>
        <v>40</v>
      </c>
      <c r="I138" s="121">
        <f t="shared" si="3"/>
        <v>3.766478342749529</v>
      </c>
    </row>
    <row r="139" spans="2:9" s="38" customFormat="1" ht="30" customHeight="1" x14ac:dyDescent="0.25">
      <c r="B139" s="142">
        <v>3</v>
      </c>
      <c r="C139" s="143"/>
      <c r="D139" s="144"/>
      <c r="E139" s="59" t="s">
        <v>173</v>
      </c>
      <c r="F139" s="98">
        <f>AVERAGE(F140+F194)</f>
        <v>1062</v>
      </c>
      <c r="G139" s="99"/>
      <c r="H139" s="98">
        <f>AVERAGE(H140+H194)</f>
        <v>40</v>
      </c>
      <c r="I139" s="100">
        <f t="shared" si="3"/>
        <v>3.766478342749529</v>
      </c>
    </row>
    <row r="140" spans="2:9" s="38" customFormat="1" ht="30" customHeight="1" x14ac:dyDescent="0.25">
      <c r="B140" s="93">
        <v>32</v>
      </c>
      <c r="C140" s="94"/>
      <c r="D140" s="95"/>
      <c r="E140" s="97" t="s">
        <v>175</v>
      </c>
      <c r="F140" s="98">
        <f>AVERAGE(F141+F143+F146)</f>
        <v>1062</v>
      </c>
      <c r="G140" s="99"/>
      <c r="H140" s="98">
        <f>AVERAGE(H141+H143+H146)</f>
        <v>40</v>
      </c>
      <c r="I140" s="100">
        <f t="shared" si="3"/>
        <v>3.766478342749529</v>
      </c>
    </row>
    <row r="141" spans="2:9" s="38" customFormat="1" ht="30" customHeight="1" x14ac:dyDescent="0.25">
      <c r="B141" s="93">
        <v>322</v>
      </c>
      <c r="C141" s="94"/>
      <c r="D141" s="95"/>
      <c r="E141" s="97" t="s">
        <v>87</v>
      </c>
      <c r="F141" s="98">
        <v>133</v>
      </c>
      <c r="G141" s="99"/>
      <c r="H141" s="98">
        <f>AVERAGE(H142+H145)</f>
        <v>0</v>
      </c>
      <c r="I141" s="91">
        <f t="shared" ref="I141" si="4">H141/F141*100</f>
        <v>0</v>
      </c>
    </row>
    <row r="142" spans="2:9" s="38" customFormat="1" ht="30" customHeight="1" x14ac:dyDescent="0.25">
      <c r="B142" s="139" t="s">
        <v>133</v>
      </c>
      <c r="C142" s="140" t="s">
        <v>133</v>
      </c>
      <c r="D142" s="141" t="s">
        <v>133</v>
      </c>
      <c r="E142" s="57" t="s">
        <v>204</v>
      </c>
      <c r="F142" s="89">
        <v>133</v>
      </c>
      <c r="G142" s="90"/>
      <c r="H142" s="89">
        <v>0</v>
      </c>
      <c r="I142" s="91">
        <f t="shared" ref="I142" si="5">H142/F142*100</f>
        <v>0</v>
      </c>
    </row>
    <row r="143" spans="2:9" s="38" customFormat="1" ht="30" customHeight="1" x14ac:dyDescent="0.25">
      <c r="B143" s="70">
        <v>323</v>
      </c>
      <c r="C143" s="102"/>
      <c r="D143" s="103"/>
      <c r="E143" s="59" t="s">
        <v>100</v>
      </c>
      <c r="F143" s="98">
        <f>AVERAGE(F144+F145)</f>
        <v>796</v>
      </c>
      <c r="G143" s="99"/>
      <c r="H143" s="98">
        <f>AVERAGE(H144+H145)</f>
        <v>40</v>
      </c>
      <c r="I143" s="100">
        <f t="shared" si="3"/>
        <v>5.025125628140704</v>
      </c>
    </row>
    <row r="144" spans="2:9" s="38" customFormat="1" ht="30" customHeight="1" x14ac:dyDescent="0.25">
      <c r="B144" s="139" t="s">
        <v>134</v>
      </c>
      <c r="C144" s="140" t="s">
        <v>134</v>
      </c>
      <c r="D144" s="141" t="s">
        <v>134</v>
      </c>
      <c r="E144" s="57" t="s">
        <v>197</v>
      </c>
      <c r="F144" s="89">
        <v>265</v>
      </c>
      <c r="G144" s="90"/>
      <c r="H144" s="89">
        <v>40</v>
      </c>
      <c r="I144" s="91">
        <f t="shared" si="3"/>
        <v>15.09433962264151</v>
      </c>
    </row>
    <row r="145" spans="2:9" s="38" customFormat="1" ht="30" customHeight="1" x14ac:dyDescent="0.25">
      <c r="B145" s="139" t="s">
        <v>129</v>
      </c>
      <c r="C145" s="140" t="s">
        <v>129</v>
      </c>
      <c r="D145" s="141" t="s">
        <v>129</v>
      </c>
      <c r="E145" s="57" t="s">
        <v>93</v>
      </c>
      <c r="F145" s="89">
        <v>531</v>
      </c>
      <c r="G145" s="90"/>
      <c r="H145" s="89">
        <v>0</v>
      </c>
      <c r="I145" s="91">
        <f t="shared" ref="I145:I146" si="6">H145/F145*100</f>
        <v>0</v>
      </c>
    </row>
    <row r="146" spans="2:9" s="38" customFormat="1" ht="30" customHeight="1" x14ac:dyDescent="0.25">
      <c r="B146" s="70">
        <v>329</v>
      </c>
      <c r="C146" s="102"/>
      <c r="D146" s="103"/>
      <c r="E146" s="59" t="s">
        <v>101</v>
      </c>
      <c r="F146" s="98">
        <v>133</v>
      </c>
      <c r="G146" s="99"/>
      <c r="H146" s="98">
        <v>0</v>
      </c>
      <c r="I146" s="100">
        <f t="shared" si="6"/>
        <v>0</v>
      </c>
    </row>
    <row r="147" spans="2:9" s="38" customFormat="1" ht="30" customHeight="1" x14ac:dyDescent="0.25">
      <c r="B147" s="139" t="s">
        <v>136</v>
      </c>
      <c r="C147" s="140" t="s">
        <v>136</v>
      </c>
      <c r="D147" s="141" t="s">
        <v>136</v>
      </c>
      <c r="E147" s="57" t="s">
        <v>202</v>
      </c>
      <c r="F147" s="89">
        <v>133</v>
      </c>
      <c r="G147" s="90"/>
      <c r="H147" s="89">
        <v>0</v>
      </c>
      <c r="I147" s="91">
        <f t="shared" si="3"/>
        <v>0</v>
      </c>
    </row>
    <row r="148" spans="2:9" s="38" customFormat="1" ht="30" customHeight="1" x14ac:dyDescent="0.25">
      <c r="B148" s="157" t="s">
        <v>140</v>
      </c>
      <c r="C148" s="158"/>
      <c r="D148" s="159"/>
      <c r="E148" s="105" t="s">
        <v>139</v>
      </c>
      <c r="F148" s="119">
        <v>5000</v>
      </c>
      <c r="G148" s="120"/>
      <c r="H148" s="119">
        <v>3170</v>
      </c>
      <c r="I148" s="121">
        <f t="shared" si="3"/>
        <v>63.4</v>
      </c>
    </row>
    <row r="149" spans="2:9" s="38" customFormat="1" ht="30" customHeight="1" x14ac:dyDescent="0.25">
      <c r="B149" s="142">
        <v>3</v>
      </c>
      <c r="C149" s="143"/>
      <c r="D149" s="144"/>
      <c r="E149" s="59" t="s">
        <v>173</v>
      </c>
      <c r="F149" s="98">
        <f>AVERAGE(F150+F217)</f>
        <v>5000</v>
      </c>
      <c r="G149" s="99"/>
      <c r="H149" s="98">
        <f>AVERAGE(H150+H217)</f>
        <v>3170</v>
      </c>
      <c r="I149" s="100">
        <f t="shared" si="3"/>
        <v>63.4</v>
      </c>
    </row>
    <row r="150" spans="2:9" s="38" customFormat="1" ht="30" customHeight="1" x14ac:dyDescent="0.25">
      <c r="B150" s="93">
        <v>32</v>
      </c>
      <c r="C150" s="94"/>
      <c r="D150" s="95"/>
      <c r="E150" s="97" t="s">
        <v>175</v>
      </c>
      <c r="F150" s="98">
        <v>5000</v>
      </c>
      <c r="G150" s="99"/>
      <c r="H150" s="98">
        <v>3170</v>
      </c>
      <c r="I150" s="100">
        <f t="shared" si="3"/>
        <v>63.4</v>
      </c>
    </row>
    <row r="151" spans="2:9" s="38" customFormat="1" ht="30" customHeight="1" x14ac:dyDescent="0.25">
      <c r="B151" s="70">
        <v>323</v>
      </c>
      <c r="C151" s="102"/>
      <c r="D151" s="103"/>
      <c r="E151" s="59" t="s">
        <v>100</v>
      </c>
      <c r="F151" s="98">
        <f>AVERAGE(F152+F153)</f>
        <v>5000</v>
      </c>
      <c r="G151" s="99"/>
      <c r="H151" s="98">
        <f>AVERAGE(H152+H153)</f>
        <v>3170</v>
      </c>
      <c r="I151" s="100">
        <f t="shared" si="3"/>
        <v>63.4</v>
      </c>
    </row>
    <row r="152" spans="2:9" s="38" customFormat="1" ht="30" customHeight="1" x14ac:dyDescent="0.25">
      <c r="B152" s="139">
        <v>3233</v>
      </c>
      <c r="C152" s="140"/>
      <c r="D152" s="141"/>
      <c r="E152" s="57" t="s">
        <v>197</v>
      </c>
      <c r="F152" s="89">
        <v>670</v>
      </c>
      <c r="G152" s="90"/>
      <c r="H152" s="89">
        <v>670</v>
      </c>
      <c r="I152" s="91">
        <f t="shared" ref="I152" si="7">H152/F152*100</f>
        <v>100</v>
      </c>
    </row>
    <row r="153" spans="2:9" s="38" customFormat="1" ht="30" customHeight="1" x14ac:dyDescent="0.25">
      <c r="B153" s="139">
        <v>3237</v>
      </c>
      <c r="C153" s="140"/>
      <c r="D153" s="141"/>
      <c r="E153" s="57" t="s">
        <v>93</v>
      </c>
      <c r="F153" s="89">
        <v>4330</v>
      </c>
      <c r="G153" s="90"/>
      <c r="H153" s="89">
        <v>2500</v>
      </c>
      <c r="I153" s="91">
        <f t="shared" si="3"/>
        <v>57.736720554272516</v>
      </c>
    </row>
    <row r="154" spans="2:9" s="38" customFormat="1" ht="30" customHeight="1" x14ac:dyDescent="0.25">
      <c r="B154" s="157" t="s">
        <v>142</v>
      </c>
      <c r="C154" s="158"/>
      <c r="D154" s="159"/>
      <c r="E154" s="105" t="s">
        <v>143</v>
      </c>
      <c r="F154" s="119">
        <v>664</v>
      </c>
      <c r="G154" s="120"/>
      <c r="H154" s="119">
        <v>616.21</v>
      </c>
      <c r="I154" s="121">
        <f t="shared" si="3"/>
        <v>92.802710843373504</v>
      </c>
    </row>
    <row r="155" spans="2:9" s="38" customFormat="1" ht="30" customHeight="1" x14ac:dyDescent="0.25">
      <c r="B155" s="142">
        <v>3</v>
      </c>
      <c r="C155" s="143"/>
      <c r="D155" s="144"/>
      <c r="E155" s="59" t="s">
        <v>173</v>
      </c>
      <c r="F155" s="98">
        <f>AVERAGE(F156+F223)</f>
        <v>664</v>
      </c>
      <c r="G155" s="99"/>
      <c r="H155" s="98">
        <f>AVERAGE(H156+H223)</f>
        <v>616.21</v>
      </c>
      <c r="I155" s="100">
        <f t="shared" si="3"/>
        <v>92.802710843373504</v>
      </c>
    </row>
    <row r="156" spans="2:9" s="38" customFormat="1" ht="30" customHeight="1" x14ac:dyDescent="0.25">
      <c r="B156" s="93">
        <v>32</v>
      </c>
      <c r="C156" s="94"/>
      <c r="D156" s="95"/>
      <c r="E156" s="97" t="s">
        <v>175</v>
      </c>
      <c r="F156" s="98">
        <f>AVERAGE(F157+F159)</f>
        <v>664</v>
      </c>
      <c r="G156" s="99"/>
      <c r="H156" s="98">
        <f>AVERAGE(H157+H159)</f>
        <v>616.21</v>
      </c>
      <c r="I156" s="100">
        <f t="shared" si="3"/>
        <v>92.802710843373504</v>
      </c>
    </row>
    <row r="157" spans="2:9" s="38" customFormat="1" ht="30" customHeight="1" x14ac:dyDescent="0.25">
      <c r="B157" s="70">
        <v>323</v>
      </c>
      <c r="C157" s="102"/>
      <c r="D157" s="103"/>
      <c r="E157" s="59" t="s">
        <v>100</v>
      </c>
      <c r="F157" s="98">
        <v>332</v>
      </c>
      <c r="G157" s="99"/>
      <c r="H157" s="98">
        <v>300</v>
      </c>
      <c r="I157" s="100">
        <f t="shared" si="3"/>
        <v>90.361445783132538</v>
      </c>
    </row>
    <row r="158" spans="2:9" s="38" customFormat="1" ht="30" customHeight="1" x14ac:dyDescent="0.25">
      <c r="B158" s="139" t="s">
        <v>134</v>
      </c>
      <c r="C158" s="140" t="s">
        <v>134</v>
      </c>
      <c r="D158" s="141" t="s">
        <v>134</v>
      </c>
      <c r="E158" s="57" t="s">
        <v>99</v>
      </c>
      <c r="F158" s="89">
        <v>332</v>
      </c>
      <c r="G158" s="90"/>
      <c r="H158" s="89">
        <v>300</v>
      </c>
      <c r="I158" s="91">
        <f t="shared" si="3"/>
        <v>90.361445783132538</v>
      </c>
    </row>
    <row r="159" spans="2:9" s="38" customFormat="1" ht="30" customHeight="1" x14ac:dyDescent="0.25">
      <c r="B159" s="70">
        <v>329</v>
      </c>
      <c r="C159" s="102"/>
      <c r="D159" s="103"/>
      <c r="E159" s="59" t="s">
        <v>101</v>
      </c>
      <c r="F159" s="98">
        <v>332</v>
      </c>
      <c r="G159" s="99"/>
      <c r="H159" s="98">
        <v>316.20999999999998</v>
      </c>
      <c r="I159" s="100">
        <f t="shared" si="3"/>
        <v>95.243975903614455</v>
      </c>
    </row>
    <row r="160" spans="2:9" s="38" customFormat="1" ht="30" customHeight="1" x14ac:dyDescent="0.25">
      <c r="B160" s="139" t="s">
        <v>136</v>
      </c>
      <c r="C160" s="140" t="s">
        <v>136</v>
      </c>
      <c r="D160" s="141" t="s">
        <v>136</v>
      </c>
      <c r="E160" s="57" t="s">
        <v>202</v>
      </c>
      <c r="F160" s="89">
        <v>332</v>
      </c>
      <c r="G160" s="90"/>
      <c r="H160" s="89">
        <v>316.20999999999998</v>
      </c>
      <c r="I160" s="91">
        <f t="shared" si="3"/>
        <v>95.243975903614455</v>
      </c>
    </row>
    <row r="161" spans="2:9" s="38" customFormat="1" ht="30" customHeight="1" x14ac:dyDescent="0.25">
      <c r="B161" s="154" t="s">
        <v>184</v>
      </c>
      <c r="C161" s="155"/>
      <c r="D161" s="156"/>
      <c r="E161" s="126" t="s">
        <v>144</v>
      </c>
      <c r="F161" s="123">
        <f>F162+F167+F174+F179</f>
        <v>12892</v>
      </c>
      <c r="G161" s="124"/>
      <c r="H161" s="123">
        <f>H162+H167+H174+H179</f>
        <v>8847.93</v>
      </c>
      <c r="I161" s="125">
        <f t="shared" si="3"/>
        <v>68.631166614955006</v>
      </c>
    </row>
    <row r="162" spans="2:9" s="38" customFormat="1" ht="30" customHeight="1" x14ac:dyDescent="0.25">
      <c r="B162" s="157" t="s">
        <v>126</v>
      </c>
      <c r="C162" s="158"/>
      <c r="D162" s="159"/>
      <c r="E162" s="105" t="s">
        <v>127</v>
      </c>
      <c r="F162" s="119">
        <f>F166</f>
        <v>2654</v>
      </c>
      <c r="G162" s="120"/>
      <c r="H162" s="119">
        <f>SUM(H166:H173)</f>
        <v>2640.78</v>
      </c>
      <c r="I162" s="121">
        <f t="shared" si="3"/>
        <v>99.5018839487566</v>
      </c>
    </row>
    <row r="163" spans="2:9" s="38" customFormat="1" ht="30" customHeight="1" x14ac:dyDescent="0.25">
      <c r="B163" s="142">
        <v>3</v>
      </c>
      <c r="C163" s="143"/>
      <c r="D163" s="144"/>
      <c r="E163" s="59" t="s">
        <v>173</v>
      </c>
      <c r="F163" s="98">
        <f>AVERAGE(F164+F231)</f>
        <v>2654</v>
      </c>
      <c r="G163" s="99"/>
      <c r="H163" s="98">
        <f>AVERAGE(H164+H231)</f>
        <v>2640.78</v>
      </c>
      <c r="I163" s="100">
        <f t="shared" si="3"/>
        <v>99.5018839487566</v>
      </c>
    </row>
    <row r="164" spans="2:9" s="38" customFormat="1" ht="30" customHeight="1" x14ac:dyDescent="0.25">
      <c r="B164" s="93">
        <v>32</v>
      </c>
      <c r="C164" s="94"/>
      <c r="D164" s="95"/>
      <c r="E164" s="97" t="s">
        <v>175</v>
      </c>
      <c r="F164" s="98">
        <v>2654</v>
      </c>
      <c r="G164" s="99"/>
      <c r="H164" s="98">
        <f>AVERAGE(H166+H225)</f>
        <v>2640.78</v>
      </c>
      <c r="I164" s="100">
        <f t="shared" si="3"/>
        <v>99.5018839487566</v>
      </c>
    </row>
    <row r="165" spans="2:9" s="38" customFormat="1" ht="30" customHeight="1" x14ac:dyDescent="0.25">
      <c r="B165" s="70">
        <v>323</v>
      </c>
      <c r="C165" s="102"/>
      <c r="D165" s="103"/>
      <c r="E165" s="59" t="s">
        <v>100</v>
      </c>
      <c r="F165" s="98">
        <v>2654</v>
      </c>
      <c r="G165" s="99"/>
      <c r="H165" s="98">
        <v>2640.78</v>
      </c>
      <c r="I165" s="100">
        <f t="shared" si="3"/>
        <v>99.5018839487566</v>
      </c>
    </row>
    <row r="166" spans="2:9" s="38" customFormat="1" ht="30" customHeight="1" x14ac:dyDescent="0.25">
      <c r="B166" s="139">
        <v>3235</v>
      </c>
      <c r="C166" s="140"/>
      <c r="D166" s="141"/>
      <c r="E166" s="57" t="s">
        <v>198</v>
      </c>
      <c r="F166" s="89">
        <v>2654</v>
      </c>
      <c r="G166" s="90"/>
      <c r="H166" s="89">
        <v>2640.78</v>
      </c>
      <c r="I166" s="91">
        <f t="shared" si="3"/>
        <v>99.5018839487566</v>
      </c>
    </row>
    <row r="167" spans="2:9" s="38" customFormat="1" ht="30" customHeight="1" x14ac:dyDescent="0.25">
      <c r="B167" s="157" t="s">
        <v>131</v>
      </c>
      <c r="C167" s="158"/>
      <c r="D167" s="159"/>
      <c r="E167" s="105" t="s">
        <v>132</v>
      </c>
      <c r="F167" s="119">
        <v>664</v>
      </c>
      <c r="G167" s="120"/>
      <c r="H167" s="119">
        <f>H171+H173</f>
        <v>0</v>
      </c>
      <c r="I167" s="121">
        <f t="shared" si="3"/>
        <v>0</v>
      </c>
    </row>
    <row r="168" spans="2:9" s="38" customFormat="1" ht="30" customHeight="1" x14ac:dyDescent="0.25">
      <c r="B168" s="142">
        <v>3</v>
      </c>
      <c r="C168" s="143"/>
      <c r="D168" s="144"/>
      <c r="E168" s="59" t="s">
        <v>173</v>
      </c>
      <c r="F168" s="98">
        <f>AVERAGE(F169+F236)</f>
        <v>664</v>
      </c>
      <c r="G168" s="99"/>
      <c r="H168" s="98">
        <f>AVERAGE(H169+H236)</f>
        <v>0</v>
      </c>
      <c r="I168" s="100">
        <v>0</v>
      </c>
    </row>
    <row r="169" spans="2:9" s="38" customFormat="1" ht="30" customHeight="1" x14ac:dyDescent="0.25">
      <c r="B169" s="93">
        <v>32</v>
      </c>
      <c r="C169" s="94"/>
      <c r="D169" s="95"/>
      <c r="E169" s="97" t="s">
        <v>175</v>
      </c>
      <c r="F169" s="98">
        <f>AVERAGE(F170+F172)</f>
        <v>664</v>
      </c>
      <c r="G169" s="99"/>
      <c r="H169" s="98">
        <f>AVERAGE(H170+H172)</f>
        <v>0</v>
      </c>
      <c r="I169" s="98">
        <f>AVERAGE(I171+I230)</f>
        <v>0</v>
      </c>
    </row>
    <row r="170" spans="2:9" s="38" customFormat="1" ht="30" customHeight="1" x14ac:dyDescent="0.25">
      <c r="B170" s="70">
        <v>323</v>
      </c>
      <c r="C170" s="102"/>
      <c r="D170" s="103"/>
      <c r="E170" s="59" t="s">
        <v>100</v>
      </c>
      <c r="F170" s="98">
        <v>332</v>
      </c>
      <c r="G170" s="99"/>
      <c r="H170" s="98">
        <v>0</v>
      </c>
      <c r="I170" s="100">
        <v>0</v>
      </c>
    </row>
    <row r="171" spans="2:9" s="38" customFormat="1" ht="30" customHeight="1" x14ac:dyDescent="0.25">
      <c r="B171" s="139">
        <v>3233</v>
      </c>
      <c r="C171" s="140"/>
      <c r="D171" s="141"/>
      <c r="E171" s="57" t="s">
        <v>197</v>
      </c>
      <c r="F171" s="89">
        <v>332</v>
      </c>
      <c r="G171" s="90"/>
      <c r="H171" s="89">
        <v>0</v>
      </c>
      <c r="I171" s="91">
        <f t="shared" si="3"/>
        <v>0</v>
      </c>
    </row>
    <row r="172" spans="2:9" s="38" customFormat="1" ht="30" customHeight="1" x14ac:dyDescent="0.25">
      <c r="B172" s="70">
        <v>329</v>
      </c>
      <c r="C172" s="102"/>
      <c r="D172" s="103"/>
      <c r="E172" s="59" t="s">
        <v>101</v>
      </c>
      <c r="F172" s="98">
        <v>332</v>
      </c>
      <c r="G172" s="99"/>
      <c r="H172" s="98">
        <v>0</v>
      </c>
      <c r="I172" s="100">
        <v>0</v>
      </c>
    </row>
    <row r="173" spans="2:9" s="38" customFormat="1" ht="30" customHeight="1" x14ac:dyDescent="0.25">
      <c r="B173" s="139">
        <v>3293</v>
      </c>
      <c r="C173" s="140"/>
      <c r="D173" s="141"/>
      <c r="E173" s="57" t="s">
        <v>202</v>
      </c>
      <c r="F173" s="89">
        <v>332</v>
      </c>
      <c r="G173" s="90"/>
      <c r="H173" s="89">
        <v>0</v>
      </c>
      <c r="I173" s="91">
        <f t="shared" si="3"/>
        <v>0</v>
      </c>
    </row>
    <row r="174" spans="2:9" s="38" customFormat="1" ht="30" customHeight="1" x14ac:dyDescent="0.25">
      <c r="B174" s="157" t="s">
        <v>137</v>
      </c>
      <c r="C174" s="158"/>
      <c r="D174" s="159"/>
      <c r="E174" s="105" t="s">
        <v>138</v>
      </c>
      <c r="F174" s="119">
        <f>F178</f>
        <v>796</v>
      </c>
      <c r="G174" s="120"/>
      <c r="H174" s="119">
        <f>H178</f>
        <v>0</v>
      </c>
      <c r="I174" s="121">
        <f t="shared" si="3"/>
        <v>0</v>
      </c>
    </row>
    <row r="175" spans="2:9" s="38" customFormat="1" ht="30" customHeight="1" x14ac:dyDescent="0.25">
      <c r="B175" s="142">
        <v>3</v>
      </c>
      <c r="C175" s="143"/>
      <c r="D175" s="144"/>
      <c r="E175" s="59" t="s">
        <v>173</v>
      </c>
      <c r="F175" s="98">
        <f>AVERAGE(F176+F243)</f>
        <v>796</v>
      </c>
      <c r="G175" s="99"/>
      <c r="H175" s="98">
        <v>0</v>
      </c>
      <c r="I175" s="100">
        <v>0</v>
      </c>
    </row>
    <row r="176" spans="2:9" s="38" customFormat="1" ht="30" customHeight="1" x14ac:dyDescent="0.25">
      <c r="B176" s="93">
        <v>32</v>
      </c>
      <c r="C176" s="94"/>
      <c r="D176" s="95"/>
      <c r="E176" s="97" t="s">
        <v>175</v>
      </c>
      <c r="F176" s="98">
        <v>796</v>
      </c>
      <c r="G176" s="99"/>
      <c r="H176" s="98">
        <v>0</v>
      </c>
      <c r="I176" s="98">
        <f>AVERAGE(I178+I237)</f>
        <v>0</v>
      </c>
    </row>
    <row r="177" spans="2:9" s="38" customFormat="1" ht="30" customHeight="1" x14ac:dyDescent="0.25">
      <c r="B177" s="70">
        <v>323</v>
      </c>
      <c r="C177" s="102"/>
      <c r="D177" s="103"/>
      <c r="E177" s="59" t="s">
        <v>100</v>
      </c>
      <c r="F177" s="98">
        <v>796</v>
      </c>
      <c r="G177" s="99"/>
      <c r="H177" s="98">
        <v>0</v>
      </c>
      <c r="I177" s="100">
        <v>0</v>
      </c>
    </row>
    <row r="178" spans="2:9" s="38" customFormat="1" ht="30" customHeight="1" x14ac:dyDescent="0.25">
      <c r="B178" s="139">
        <v>3233</v>
      </c>
      <c r="C178" s="140"/>
      <c r="D178" s="141"/>
      <c r="E178" s="57" t="s">
        <v>197</v>
      </c>
      <c r="F178" s="89">
        <v>796</v>
      </c>
      <c r="G178" s="90"/>
      <c r="H178" s="89">
        <v>0</v>
      </c>
      <c r="I178" s="91">
        <f t="shared" si="3"/>
        <v>0</v>
      </c>
    </row>
    <row r="179" spans="2:9" s="38" customFormat="1" ht="30" customHeight="1" x14ac:dyDescent="0.25">
      <c r="B179" s="157" t="s">
        <v>142</v>
      </c>
      <c r="C179" s="158"/>
      <c r="D179" s="159"/>
      <c r="E179" s="105" t="s">
        <v>143</v>
      </c>
      <c r="F179" s="119">
        <v>8778</v>
      </c>
      <c r="G179" s="120"/>
      <c r="H179" s="119">
        <v>6207.15</v>
      </c>
      <c r="I179" s="121">
        <f t="shared" si="3"/>
        <v>70.712576896787411</v>
      </c>
    </row>
    <row r="180" spans="2:9" s="38" customFormat="1" ht="30" customHeight="1" x14ac:dyDescent="0.25">
      <c r="B180" s="142">
        <v>3</v>
      </c>
      <c r="C180" s="143"/>
      <c r="D180" s="144"/>
      <c r="E180" s="59" t="s">
        <v>173</v>
      </c>
      <c r="F180" s="98">
        <f>AVERAGE(F181+F217)</f>
        <v>8778</v>
      </c>
      <c r="G180" s="99"/>
      <c r="H180" s="98">
        <f>AVERAGE(H181+H217)</f>
        <v>6207.15</v>
      </c>
      <c r="I180" s="100">
        <f t="shared" ref="I180:I184" si="8">H180/F180*100</f>
        <v>70.712576896787411</v>
      </c>
    </row>
    <row r="181" spans="2:9" s="38" customFormat="1" ht="30" customHeight="1" x14ac:dyDescent="0.25">
      <c r="B181" s="93">
        <v>32</v>
      </c>
      <c r="C181" s="94"/>
      <c r="D181" s="95"/>
      <c r="E181" s="97" t="s">
        <v>175</v>
      </c>
      <c r="F181" s="98">
        <f>AVERAGE(F182+F184+F187)</f>
        <v>8778</v>
      </c>
      <c r="G181" s="99"/>
      <c r="H181" s="98">
        <f>AVERAGE(H182+H184+H187)</f>
        <v>6207.15</v>
      </c>
      <c r="I181" s="100">
        <f t="shared" si="8"/>
        <v>70.712576896787411</v>
      </c>
    </row>
    <row r="182" spans="2:9" s="38" customFormat="1" ht="30" customHeight="1" x14ac:dyDescent="0.25">
      <c r="B182" s="93">
        <v>322</v>
      </c>
      <c r="C182" s="94"/>
      <c r="D182" s="95"/>
      <c r="E182" s="97" t="s">
        <v>87</v>
      </c>
      <c r="F182" s="98">
        <v>819.71</v>
      </c>
      <c r="G182" s="99"/>
      <c r="H182" s="98">
        <v>819.71</v>
      </c>
      <c r="I182" s="100">
        <f t="shared" si="8"/>
        <v>100</v>
      </c>
    </row>
    <row r="183" spans="2:9" s="38" customFormat="1" ht="30" customHeight="1" x14ac:dyDescent="0.25">
      <c r="B183" s="139" t="s">
        <v>128</v>
      </c>
      <c r="C183" s="140" t="s">
        <v>128</v>
      </c>
      <c r="D183" s="141" t="s">
        <v>128</v>
      </c>
      <c r="E183" s="57" t="s">
        <v>130</v>
      </c>
      <c r="F183" s="89">
        <v>819.71</v>
      </c>
      <c r="G183" s="90"/>
      <c r="H183" s="89">
        <v>819.71</v>
      </c>
      <c r="I183" s="91">
        <f t="shared" si="3"/>
        <v>100</v>
      </c>
    </row>
    <row r="184" spans="2:9" s="38" customFormat="1" ht="30" customHeight="1" x14ac:dyDescent="0.25">
      <c r="B184" s="70">
        <v>323</v>
      </c>
      <c r="C184" s="102"/>
      <c r="D184" s="103"/>
      <c r="E184" s="59" t="s">
        <v>100</v>
      </c>
      <c r="F184" s="98">
        <f>AVERAGE(F185+F186)</f>
        <v>6379.6</v>
      </c>
      <c r="G184" s="99"/>
      <c r="H184" s="98">
        <v>3808.75</v>
      </c>
      <c r="I184" s="100">
        <f t="shared" si="8"/>
        <v>59.702018935356449</v>
      </c>
    </row>
    <row r="185" spans="2:9" s="38" customFormat="1" ht="30" customHeight="1" x14ac:dyDescent="0.25">
      <c r="B185" s="139" t="s">
        <v>134</v>
      </c>
      <c r="C185" s="140" t="s">
        <v>134</v>
      </c>
      <c r="D185" s="141" t="s">
        <v>134</v>
      </c>
      <c r="E185" s="57" t="s">
        <v>99</v>
      </c>
      <c r="F185" s="89">
        <v>4031</v>
      </c>
      <c r="G185" s="90"/>
      <c r="H185" s="89">
        <v>3808.75</v>
      </c>
      <c r="I185" s="91">
        <f t="shared" si="3"/>
        <v>94.486479781691884</v>
      </c>
    </row>
    <row r="186" spans="2:9" s="38" customFormat="1" ht="30" customHeight="1" x14ac:dyDescent="0.25">
      <c r="B186" s="139" t="s">
        <v>135</v>
      </c>
      <c r="C186" s="140" t="s">
        <v>135</v>
      </c>
      <c r="D186" s="141" t="s">
        <v>135</v>
      </c>
      <c r="E186" s="57" t="s">
        <v>198</v>
      </c>
      <c r="F186" s="89">
        <v>2348.6</v>
      </c>
      <c r="G186" s="90"/>
      <c r="H186" s="89">
        <v>0</v>
      </c>
      <c r="I186" s="91">
        <f t="shared" ref="I186:I187" si="9">H186/F186*100</f>
        <v>0</v>
      </c>
    </row>
    <row r="187" spans="2:9" s="38" customFormat="1" ht="30" customHeight="1" x14ac:dyDescent="0.25">
      <c r="B187" s="70">
        <v>329</v>
      </c>
      <c r="C187" s="102"/>
      <c r="D187" s="103"/>
      <c r="E187" s="59" t="s">
        <v>101</v>
      </c>
      <c r="F187" s="98">
        <v>1578.69</v>
      </c>
      <c r="G187" s="99"/>
      <c r="H187" s="98">
        <v>1578.69</v>
      </c>
      <c r="I187" s="100">
        <f t="shared" si="9"/>
        <v>100</v>
      </c>
    </row>
    <row r="188" spans="2:9" s="38" customFormat="1" ht="30" customHeight="1" x14ac:dyDescent="0.25">
      <c r="B188" s="139" t="s">
        <v>136</v>
      </c>
      <c r="C188" s="140" t="s">
        <v>136</v>
      </c>
      <c r="D188" s="141" t="s">
        <v>136</v>
      </c>
      <c r="E188" s="57" t="s">
        <v>202</v>
      </c>
      <c r="F188" s="89">
        <v>1578.69</v>
      </c>
      <c r="G188" s="90"/>
      <c r="H188" s="89">
        <v>1578.69</v>
      </c>
      <c r="I188" s="91">
        <f t="shared" ref="I188" si="10">H188/F188*100</f>
        <v>100</v>
      </c>
    </row>
    <row r="189" spans="2:9" s="38" customFormat="1" ht="30" customHeight="1" x14ac:dyDescent="0.25">
      <c r="B189" s="154" t="s">
        <v>185</v>
      </c>
      <c r="C189" s="155"/>
      <c r="D189" s="156"/>
      <c r="E189" s="126" t="s">
        <v>145</v>
      </c>
      <c r="F189" s="123">
        <f>SUM(F190+F201+F206)</f>
        <v>67000</v>
      </c>
      <c r="G189" s="124"/>
      <c r="H189" s="123">
        <f>SUM(H190+H201+H206)</f>
        <v>61582.66</v>
      </c>
      <c r="I189" s="125">
        <f t="shared" si="3"/>
        <v>91.914417910447767</v>
      </c>
    </row>
    <row r="190" spans="2:9" s="38" customFormat="1" ht="30" customHeight="1" x14ac:dyDescent="0.25">
      <c r="B190" s="157" t="s">
        <v>126</v>
      </c>
      <c r="C190" s="158"/>
      <c r="D190" s="159"/>
      <c r="E190" s="105" t="s">
        <v>127</v>
      </c>
      <c r="F190" s="119">
        <v>10000</v>
      </c>
      <c r="G190" s="120"/>
      <c r="H190" s="119">
        <v>10000</v>
      </c>
      <c r="I190" s="121">
        <f t="shared" si="3"/>
        <v>100</v>
      </c>
    </row>
    <row r="191" spans="2:9" s="38" customFormat="1" ht="30" customHeight="1" x14ac:dyDescent="0.25">
      <c r="B191" s="142">
        <v>3</v>
      </c>
      <c r="C191" s="143"/>
      <c r="D191" s="144"/>
      <c r="E191" s="59" t="s">
        <v>173</v>
      </c>
      <c r="F191" s="98">
        <f>AVERAGE(F192+F228)</f>
        <v>10000</v>
      </c>
      <c r="G191" s="99"/>
      <c r="H191" s="98">
        <f>AVERAGE(H192+H228)</f>
        <v>10000</v>
      </c>
      <c r="I191" s="100">
        <f t="shared" si="3"/>
        <v>100</v>
      </c>
    </row>
    <row r="192" spans="2:9" s="38" customFormat="1" ht="30" customHeight="1" x14ac:dyDescent="0.25">
      <c r="B192" s="93">
        <v>32</v>
      </c>
      <c r="C192" s="94"/>
      <c r="D192" s="95"/>
      <c r="E192" s="97" t="s">
        <v>175</v>
      </c>
      <c r="F192" s="98">
        <v>10000</v>
      </c>
      <c r="G192" s="99"/>
      <c r="H192" s="98">
        <v>10000</v>
      </c>
      <c r="I192" s="100">
        <f t="shared" si="3"/>
        <v>100</v>
      </c>
    </row>
    <row r="193" spans="2:9" s="38" customFormat="1" ht="30" customHeight="1" x14ac:dyDescent="0.25">
      <c r="B193" s="93">
        <v>322</v>
      </c>
      <c r="C193" s="94"/>
      <c r="D193" s="95"/>
      <c r="E193" s="97" t="s">
        <v>87</v>
      </c>
      <c r="F193" s="98">
        <v>0</v>
      </c>
      <c r="G193" s="99"/>
      <c r="H193" s="98">
        <v>0</v>
      </c>
      <c r="I193" s="91">
        <v>0</v>
      </c>
    </row>
    <row r="194" spans="2:9" s="38" customFormat="1" ht="30" customHeight="1" x14ac:dyDescent="0.25">
      <c r="B194" s="139">
        <v>3224</v>
      </c>
      <c r="C194" s="140"/>
      <c r="D194" s="141"/>
      <c r="E194" s="57" t="s">
        <v>96</v>
      </c>
      <c r="F194" s="89">
        <v>0</v>
      </c>
      <c r="G194" s="90"/>
      <c r="H194" s="89">
        <v>0</v>
      </c>
      <c r="I194" s="91">
        <v>0</v>
      </c>
    </row>
    <row r="195" spans="2:9" s="38" customFormat="1" ht="30" customHeight="1" x14ac:dyDescent="0.25">
      <c r="B195" s="70">
        <v>323</v>
      </c>
      <c r="C195" s="102"/>
      <c r="D195" s="103"/>
      <c r="E195" s="59" t="s">
        <v>100</v>
      </c>
      <c r="F195" s="98">
        <v>10000</v>
      </c>
      <c r="G195" s="99"/>
      <c r="H195" s="98">
        <v>10000</v>
      </c>
      <c r="I195" s="100">
        <f t="shared" si="3"/>
        <v>100</v>
      </c>
    </row>
    <row r="196" spans="2:9" s="38" customFormat="1" ht="30" customHeight="1" x14ac:dyDescent="0.25">
      <c r="B196" s="139">
        <v>3232</v>
      </c>
      <c r="C196" s="140"/>
      <c r="D196" s="141"/>
      <c r="E196" s="57" t="s">
        <v>98</v>
      </c>
      <c r="F196" s="89">
        <v>10000</v>
      </c>
      <c r="G196" s="90"/>
      <c r="H196" s="89">
        <v>10000</v>
      </c>
      <c r="I196" s="91">
        <f t="shared" si="3"/>
        <v>100</v>
      </c>
    </row>
    <row r="197" spans="2:9" s="38" customFormat="1" ht="30" customHeight="1" x14ac:dyDescent="0.25">
      <c r="B197" s="109">
        <v>4</v>
      </c>
      <c r="C197" s="110"/>
      <c r="D197" s="111"/>
      <c r="E197" s="59" t="s">
        <v>180</v>
      </c>
      <c r="F197" s="92">
        <v>0</v>
      </c>
      <c r="G197" s="90"/>
      <c r="H197" s="92">
        <v>0</v>
      </c>
      <c r="I197" s="112">
        <v>0</v>
      </c>
    </row>
    <row r="198" spans="2:9" s="38" customFormat="1" ht="30" customHeight="1" x14ac:dyDescent="0.25">
      <c r="B198" s="109">
        <v>42</v>
      </c>
      <c r="C198" s="110"/>
      <c r="D198" s="111"/>
      <c r="E198" s="59" t="s">
        <v>111</v>
      </c>
      <c r="F198" s="92">
        <v>0</v>
      </c>
      <c r="G198" s="90"/>
      <c r="H198" s="92">
        <v>0</v>
      </c>
      <c r="I198" s="112">
        <v>0</v>
      </c>
    </row>
    <row r="199" spans="2:9" s="38" customFormat="1" ht="30" customHeight="1" x14ac:dyDescent="0.25">
      <c r="B199" s="109">
        <v>422</v>
      </c>
      <c r="C199" s="110"/>
      <c r="D199" s="111"/>
      <c r="E199" s="59" t="s">
        <v>112</v>
      </c>
      <c r="F199" s="92">
        <v>0</v>
      </c>
      <c r="G199" s="90"/>
      <c r="H199" s="92">
        <v>0</v>
      </c>
      <c r="I199" s="112">
        <v>0</v>
      </c>
    </row>
    <row r="200" spans="2:9" s="38" customFormat="1" ht="30" customHeight="1" x14ac:dyDescent="0.25">
      <c r="B200" s="139">
        <v>4227</v>
      </c>
      <c r="C200" s="140"/>
      <c r="D200" s="141"/>
      <c r="E200" s="57" t="s">
        <v>203</v>
      </c>
      <c r="F200" s="89">
        <v>0</v>
      </c>
      <c r="G200" s="90"/>
      <c r="H200" s="89">
        <v>0</v>
      </c>
      <c r="I200" s="91">
        <v>0</v>
      </c>
    </row>
    <row r="201" spans="2:9" s="38" customFormat="1" ht="30" customHeight="1" x14ac:dyDescent="0.25">
      <c r="B201" s="157" t="s">
        <v>131</v>
      </c>
      <c r="C201" s="158"/>
      <c r="D201" s="159"/>
      <c r="E201" s="105" t="s">
        <v>132</v>
      </c>
      <c r="F201" s="119">
        <f>F205</f>
        <v>7000</v>
      </c>
      <c r="G201" s="120"/>
      <c r="H201" s="119">
        <f>H205</f>
        <v>1582.66</v>
      </c>
      <c r="I201" s="121">
        <f t="shared" si="3"/>
        <v>22.609428571428573</v>
      </c>
    </row>
    <row r="202" spans="2:9" s="38" customFormat="1" ht="30" customHeight="1" x14ac:dyDescent="0.25">
      <c r="B202" s="142">
        <v>3</v>
      </c>
      <c r="C202" s="143"/>
      <c r="D202" s="144"/>
      <c r="E202" s="59" t="s">
        <v>173</v>
      </c>
      <c r="F202" s="98">
        <f>AVERAGE(F203+F270)</f>
        <v>7000</v>
      </c>
      <c r="G202" s="99"/>
      <c r="H202" s="98">
        <f>AVERAGE(H203+H270)</f>
        <v>1582.66</v>
      </c>
      <c r="I202" s="100">
        <f t="shared" si="3"/>
        <v>22.609428571428573</v>
      </c>
    </row>
    <row r="203" spans="2:9" s="38" customFormat="1" ht="30" customHeight="1" x14ac:dyDescent="0.25">
      <c r="B203" s="93">
        <v>32</v>
      </c>
      <c r="C203" s="94"/>
      <c r="D203" s="95"/>
      <c r="E203" s="97" t="s">
        <v>175</v>
      </c>
      <c r="F203" s="98">
        <v>7000</v>
      </c>
      <c r="G203" s="99"/>
      <c r="H203" s="98">
        <f>AVERAGE(H205+H264)</f>
        <v>1582.66</v>
      </c>
      <c r="I203" s="100">
        <f t="shared" si="3"/>
        <v>22.609428571428573</v>
      </c>
    </row>
    <row r="204" spans="2:9" s="38" customFormat="1" ht="30" customHeight="1" x14ac:dyDescent="0.25">
      <c r="B204" s="70">
        <v>323</v>
      </c>
      <c r="C204" s="102"/>
      <c r="D204" s="103"/>
      <c r="E204" s="59" t="s">
        <v>100</v>
      </c>
      <c r="F204" s="98">
        <v>7000</v>
      </c>
      <c r="G204" s="99"/>
      <c r="H204" s="98">
        <v>1582.66</v>
      </c>
      <c r="I204" s="91">
        <f t="shared" si="3"/>
        <v>22.609428571428573</v>
      </c>
    </row>
    <row r="205" spans="2:9" s="38" customFormat="1" ht="30" customHeight="1" x14ac:dyDescent="0.25">
      <c r="B205" s="139">
        <v>3232</v>
      </c>
      <c r="C205" s="140"/>
      <c r="D205" s="141"/>
      <c r="E205" s="57" t="s">
        <v>98</v>
      </c>
      <c r="F205" s="89">
        <v>7000</v>
      </c>
      <c r="G205" s="90"/>
      <c r="H205" s="89">
        <v>1582.66</v>
      </c>
      <c r="I205" s="91">
        <f t="shared" si="3"/>
        <v>22.609428571428573</v>
      </c>
    </row>
    <row r="206" spans="2:9" s="38" customFormat="1" ht="30" customHeight="1" x14ac:dyDescent="0.25">
      <c r="B206" s="157" t="s">
        <v>140</v>
      </c>
      <c r="C206" s="158"/>
      <c r="D206" s="159"/>
      <c r="E206" s="105" t="s">
        <v>139</v>
      </c>
      <c r="F206" s="119">
        <f>SUM(F210:F214)</f>
        <v>50000</v>
      </c>
      <c r="G206" s="120"/>
      <c r="H206" s="119">
        <v>50000</v>
      </c>
      <c r="I206" s="121">
        <f t="shared" si="3"/>
        <v>100</v>
      </c>
    </row>
    <row r="207" spans="2:9" s="38" customFormat="1" ht="30" customHeight="1" x14ac:dyDescent="0.25">
      <c r="B207" s="142">
        <v>3</v>
      </c>
      <c r="C207" s="143"/>
      <c r="D207" s="144"/>
      <c r="E207" s="59" t="s">
        <v>173</v>
      </c>
      <c r="F207" s="98">
        <f>AVERAGE(F208+F275)</f>
        <v>50000</v>
      </c>
      <c r="G207" s="99"/>
      <c r="H207" s="98">
        <f>AVERAGE(H208+H275)</f>
        <v>50000</v>
      </c>
      <c r="I207" s="100">
        <f t="shared" si="3"/>
        <v>100</v>
      </c>
    </row>
    <row r="208" spans="2:9" s="38" customFormat="1" ht="30" customHeight="1" x14ac:dyDescent="0.25">
      <c r="B208" s="93">
        <v>32</v>
      </c>
      <c r="C208" s="94"/>
      <c r="D208" s="95"/>
      <c r="E208" s="97" t="s">
        <v>175</v>
      </c>
      <c r="F208" s="98">
        <v>50000</v>
      </c>
      <c r="G208" s="99"/>
      <c r="H208" s="98">
        <v>50000</v>
      </c>
      <c r="I208" s="100">
        <f t="shared" si="3"/>
        <v>100</v>
      </c>
    </row>
    <row r="209" spans="2:9" s="38" customFormat="1" ht="30" customHeight="1" x14ac:dyDescent="0.25">
      <c r="B209" s="70">
        <v>323</v>
      </c>
      <c r="C209" s="102"/>
      <c r="D209" s="103"/>
      <c r="E209" s="59" t="s">
        <v>100</v>
      </c>
      <c r="F209" s="98">
        <v>50000</v>
      </c>
      <c r="G209" s="99"/>
      <c r="H209" s="98">
        <v>50000</v>
      </c>
      <c r="I209" s="100">
        <f t="shared" si="3"/>
        <v>100</v>
      </c>
    </row>
    <row r="210" spans="2:9" s="38" customFormat="1" ht="30" customHeight="1" x14ac:dyDescent="0.25">
      <c r="B210" s="139">
        <v>3232</v>
      </c>
      <c r="C210" s="140"/>
      <c r="D210" s="141"/>
      <c r="E210" s="57" t="s">
        <v>98</v>
      </c>
      <c r="F210" s="89">
        <v>50000</v>
      </c>
      <c r="G210" s="90"/>
      <c r="H210" s="89">
        <v>50000</v>
      </c>
      <c r="I210" s="91">
        <f t="shared" si="3"/>
        <v>100</v>
      </c>
    </row>
    <row r="211" spans="2:9" s="38" customFormat="1" ht="30" customHeight="1" x14ac:dyDescent="0.25">
      <c r="B211" s="109">
        <v>4</v>
      </c>
      <c r="C211" s="110"/>
      <c r="D211" s="111"/>
      <c r="E211" s="59" t="s">
        <v>180</v>
      </c>
      <c r="F211" s="92">
        <v>0</v>
      </c>
      <c r="G211" s="90"/>
      <c r="H211" s="92">
        <v>0</v>
      </c>
      <c r="I211" s="91">
        <v>0</v>
      </c>
    </row>
    <row r="212" spans="2:9" s="38" customFormat="1" ht="30" customHeight="1" x14ac:dyDescent="0.25">
      <c r="B212" s="109">
        <v>42</v>
      </c>
      <c r="C212" s="110"/>
      <c r="D212" s="111"/>
      <c r="E212" s="59" t="s">
        <v>111</v>
      </c>
      <c r="F212" s="92">
        <v>0</v>
      </c>
      <c r="G212" s="90"/>
      <c r="H212" s="92">
        <v>0</v>
      </c>
      <c r="I212" s="91">
        <v>0</v>
      </c>
    </row>
    <row r="213" spans="2:9" s="38" customFormat="1" ht="30" customHeight="1" x14ac:dyDescent="0.25">
      <c r="B213" s="109">
        <v>422</v>
      </c>
      <c r="C213" s="110"/>
      <c r="D213" s="111"/>
      <c r="E213" s="59" t="s">
        <v>112</v>
      </c>
      <c r="F213" s="92">
        <v>0</v>
      </c>
      <c r="G213" s="90"/>
      <c r="H213" s="92">
        <v>0</v>
      </c>
      <c r="I213" s="91">
        <v>0</v>
      </c>
    </row>
    <row r="214" spans="2:9" s="38" customFormat="1" ht="30" customHeight="1" x14ac:dyDescent="0.25">
      <c r="B214" s="139">
        <v>4227</v>
      </c>
      <c r="C214" s="140"/>
      <c r="D214" s="141"/>
      <c r="E214" s="57" t="s">
        <v>203</v>
      </c>
      <c r="F214" s="89">
        <v>0</v>
      </c>
      <c r="G214" s="90"/>
      <c r="H214" s="89">
        <v>0</v>
      </c>
      <c r="I214" s="91">
        <v>0</v>
      </c>
    </row>
  </sheetData>
  <mergeCells count="132">
    <mergeCell ref="B31:D31"/>
    <mergeCell ref="B32:D32"/>
    <mergeCell ref="B34:D34"/>
    <mergeCell ref="B35:D35"/>
    <mergeCell ref="B36:D36"/>
    <mergeCell ref="B40:D40"/>
    <mergeCell ref="B28:D28"/>
    <mergeCell ref="B19:D19"/>
    <mergeCell ref="B24:D24"/>
    <mergeCell ref="B37:D37"/>
    <mergeCell ref="B38:D38"/>
    <mergeCell ref="B2:I2"/>
    <mergeCell ref="B12:D12"/>
    <mergeCell ref="B20:D20"/>
    <mergeCell ref="B4:I4"/>
    <mergeCell ref="B6:E6"/>
    <mergeCell ref="B7:E7"/>
    <mergeCell ref="B10:D10"/>
    <mergeCell ref="B26:D26"/>
    <mergeCell ref="B11:D11"/>
    <mergeCell ref="B21:D21"/>
    <mergeCell ref="B22:D22"/>
    <mergeCell ref="B43:D43"/>
    <mergeCell ref="B44:D44"/>
    <mergeCell ref="B45:D45"/>
    <mergeCell ref="B47:D47"/>
    <mergeCell ref="B48:D48"/>
    <mergeCell ref="B49:D49"/>
    <mergeCell ref="B50:D50"/>
    <mergeCell ref="B52:D52"/>
    <mergeCell ref="B53:D53"/>
    <mergeCell ref="B54:D54"/>
    <mergeCell ref="B55:D55"/>
    <mergeCell ref="B56:D56"/>
    <mergeCell ref="B57:D57"/>
    <mergeCell ref="B58:D58"/>
    <mergeCell ref="B59:D59"/>
    <mergeCell ref="B60:D60"/>
    <mergeCell ref="B62:D62"/>
    <mergeCell ref="B64:D64"/>
    <mergeCell ref="B83:D83"/>
    <mergeCell ref="B65:D65"/>
    <mergeCell ref="B66:D66"/>
    <mergeCell ref="B67:D67"/>
    <mergeCell ref="B68:D68"/>
    <mergeCell ref="B71:D71"/>
    <mergeCell ref="B72:D72"/>
    <mergeCell ref="B76:D76"/>
    <mergeCell ref="B79:D79"/>
    <mergeCell ref="B73:D73"/>
    <mergeCell ref="B80:D80"/>
    <mergeCell ref="B81:D81"/>
    <mergeCell ref="B82:D82"/>
    <mergeCell ref="B85:D85"/>
    <mergeCell ref="B86:D86"/>
    <mergeCell ref="B88:D88"/>
    <mergeCell ref="B87:D87"/>
    <mergeCell ref="B91:D91"/>
    <mergeCell ref="B100:D100"/>
    <mergeCell ref="B101:D101"/>
    <mergeCell ref="B108:D108"/>
    <mergeCell ref="B163:D163"/>
    <mergeCell ref="B131:D131"/>
    <mergeCell ref="B92:D92"/>
    <mergeCell ref="B94:D94"/>
    <mergeCell ref="B95:D95"/>
    <mergeCell ref="B96:D96"/>
    <mergeCell ref="B132:D132"/>
    <mergeCell ref="B136:D136"/>
    <mergeCell ref="B126:D126"/>
    <mergeCell ref="B116:D116"/>
    <mergeCell ref="B117:D117"/>
    <mergeCell ref="B121:D121"/>
    <mergeCell ref="B122:D122"/>
    <mergeCell ref="B109:D109"/>
    <mergeCell ref="B114:D114"/>
    <mergeCell ref="B130:D130"/>
    <mergeCell ref="B113:D113"/>
    <mergeCell ref="B123:D123"/>
    <mergeCell ref="B133:D133"/>
    <mergeCell ref="B145:D145"/>
    <mergeCell ref="B147:D147"/>
    <mergeCell ref="B148:D148"/>
    <mergeCell ref="B153:D153"/>
    <mergeCell ref="B154:D154"/>
    <mergeCell ref="B158:D158"/>
    <mergeCell ref="B142:D142"/>
    <mergeCell ref="B149:D149"/>
    <mergeCell ref="B152:D152"/>
    <mergeCell ref="B155:D155"/>
    <mergeCell ref="B138:D138"/>
    <mergeCell ref="B144:D144"/>
    <mergeCell ref="B210:D210"/>
    <mergeCell ref="B214:D214"/>
    <mergeCell ref="B196:D196"/>
    <mergeCell ref="B200:D200"/>
    <mergeCell ref="B201:D201"/>
    <mergeCell ref="B205:D205"/>
    <mergeCell ref="B206:D206"/>
    <mergeCell ref="B174:D174"/>
    <mergeCell ref="B178:D178"/>
    <mergeCell ref="B179:D179"/>
    <mergeCell ref="B183:D183"/>
    <mergeCell ref="B185:D185"/>
    <mergeCell ref="B186:D186"/>
    <mergeCell ref="B188:D188"/>
    <mergeCell ref="B189:D189"/>
    <mergeCell ref="B190:D190"/>
    <mergeCell ref="B160:D160"/>
    <mergeCell ref="B139:D139"/>
    <mergeCell ref="B168:D168"/>
    <mergeCell ref="B175:D175"/>
    <mergeCell ref="B180:D180"/>
    <mergeCell ref="B191:D191"/>
    <mergeCell ref="B202:D202"/>
    <mergeCell ref="B207:D207"/>
    <mergeCell ref="B8:D8"/>
    <mergeCell ref="B9:D9"/>
    <mergeCell ref="B13:D13"/>
    <mergeCell ref="B14:D14"/>
    <mergeCell ref="B15:D15"/>
    <mergeCell ref="B16:D16"/>
    <mergeCell ref="B17:D17"/>
    <mergeCell ref="B18:D18"/>
    <mergeCell ref="B194:D194"/>
    <mergeCell ref="B161:D161"/>
    <mergeCell ref="B162:D162"/>
    <mergeCell ref="B166:D166"/>
    <mergeCell ref="B167:D167"/>
    <mergeCell ref="B171:D171"/>
    <mergeCell ref="B173:D173"/>
    <mergeCell ref="B137:D137"/>
  </mergeCells>
  <pageMargins left="0.70866141732283472" right="0.70866141732283472" top="0.74803149606299213" bottom="0.74803149606299213" header="0.31496062992125984" footer="0.31496062992125984"/>
  <pageSetup paperSize="9" scale="56" fitToHeight="0" orientation="portrait" horizontalDpi="300" verticalDpi="300" r:id="rId1"/>
  <headerFooter>
    <oddFooter>&amp;C&amp;N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7</vt:i4>
      </vt:variant>
    </vt:vector>
  </HeadingPairs>
  <TitlesOfParts>
    <vt:vector size="7" baseType="lpstr">
      <vt:lpstr>SAŽETAK</vt:lpstr>
      <vt:lpstr> Račun prihoda i rashoda</vt:lpstr>
      <vt:lpstr>Rashodi i prihodi prema izvoru</vt:lpstr>
      <vt:lpstr>Rashodi prema funkcijskoj k </vt:lpstr>
      <vt:lpstr>Račun financiranja </vt:lpstr>
      <vt:lpstr>Račun fin prema izvorima f</vt:lpstr>
      <vt:lpstr>Programska klasifikacija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Knjižnica Slatina</cp:lastModifiedBy>
  <cp:lastPrinted>2026-03-24T00:20:04Z</cp:lastPrinted>
  <dcterms:created xsi:type="dcterms:W3CDTF">2022-08-12T12:51:27Z</dcterms:created>
  <dcterms:modified xsi:type="dcterms:W3CDTF">2026-03-24T06:05:45Z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Tablica ogledni format izvještaja o izvršenju PK JLP(R)S.xlsx</vt:lpwstr>
  </property>
</Properties>
</file>